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wk-file1\gb3$\zbuero\3.32\Frostentschädigung\Formulare\"/>
    </mc:Choice>
  </mc:AlternateContent>
  <xr:revisionPtr revIDLastSave="0" documentId="13_ncr:1_{5ACAFAAE-1DA1-4684-AF47-15C743335200}" xr6:coauthVersionLast="47" xr6:coauthVersionMax="47" xr10:uidLastSave="{00000000-0000-0000-0000-000000000000}"/>
  <workbookProtection workbookAlgorithmName="SHA-512" workbookHashValue="KqtaCxJbWzzoYJqLPl2QpZRGn3ZPA5fkN8sCgcPTv2DUEcmk3Buu+3bJ/g6+4uZzlthVRnlRp6+nApnIsySp0A==" workbookSaltValue="ZVoEx8/s74J5+QAVJJfEdg==" workbookSpinCount="100000" lockStructure="1"/>
  <bookViews>
    <workbookView xWindow="-28920" yWindow="-1575" windowWidth="29040" windowHeight="16440" xr2:uid="{00000000-000D-0000-FFFF-FFFF00000000}"/>
  </bookViews>
  <sheets>
    <sheet name="Eingabemaske" sheetId="5" r:id="rId1"/>
    <sheet name="Referenzwerte" sheetId="8" state="hidden" r:id="rId2"/>
    <sheet name="Referenzwerte-Ausblenden" sheetId="6" state="hidden" r:id="rId3"/>
  </sheets>
  <definedNames>
    <definedName name="_xlnm._FilterDatabase" localSheetId="0" hidden="1">Eingabemaske!$B$166:$C$168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K12" i="5"/>
  <c r="F1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13" i="5"/>
  <c r="L27" i="5" l="1"/>
  <c r="S27" i="5" s="1"/>
  <c r="L26" i="5"/>
  <c r="S26" i="5" s="1"/>
  <c r="T33" i="5"/>
  <c r="S35" i="5"/>
  <c r="T31" i="5"/>
  <c r="T32" i="5"/>
  <c r="Q33" i="5"/>
  <c r="T30" i="5"/>
  <c r="T29" i="5"/>
  <c r="T28" i="5"/>
  <c r="S34" i="5"/>
  <c r="L36" i="5"/>
  <c r="S36" i="5" s="1"/>
  <c r="L13" i="5"/>
  <c r="T13" i="5" s="1"/>
  <c r="L14" i="5"/>
  <c r="T14" i="5" s="1"/>
  <c r="L15" i="5"/>
  <c r="T15" i="5" s="1"/>
  <c r="L16" i="5"/>
  <c r="S16" i="5" s="1"/>
  <c r="L17" i="5"/>
  <c r="S17" i="5" s="1"/>
  <c r="L18" i="5"/>
  <c r="S18" i="5" s="1"/>
  <c r="L19" i="5"/>
  <c r="S19" i="5" s="1"/>
  <c r="L12" i="5"/>
  <c r="R12" i="5" s="1"/>
  <c r="Q32" i="5"/>
  <c r="S32" i="5"/>
  <c r="S33" i="5"/>
  <c r="Q31" i="5"/>
  <c r="S31" i="5"/>
  <c r="Q30" i="5"/>
  <c r="S30" i="5"/>
  <c r="Q29" i="5"/>
  <c r="R35" i="5"/>
  <c r="S29" i="5"/>
  <c r="T35" i="5"/>
  <c r="Q28" i="5"/>
  <c r="R34" i="5"/>
  <c r="S28" i="5"/>
  <c r="T34" i="5"/>
  <c r="Q27" i="5"/>
  <c r="R33" i="5"/>
  <c r="R32" i="5"/>
  <c r="R31" i="5"/>
  <c r="R30" i="5"/>
  <c r="Q35" i="5"/>
  <c r="R29" i="5"/>
  <c r="Q34" i="5"/>
  <c r="R28" i="5"/>
  <c r="L25" i="5"/>
  <c r="R25" i="5" s="1"/>
  <c r="L24" i="5"/>
  <c r="R24" i="5" s="1"/>
  <c r="L23" i="5"/>
  <c r="S23" i="5" s="1"/>
  <c r="L22" i="5"/>
  <c r="T22" i="5" s="1"/>
  <c r="L21" i="5"/>
  <c r="S21" i="5" s="1"/>
  <c r="L20" i="5"/>
  <c r="R20" i="5" s="1"/>
  <c r="D2" i="6"/>
  <c r="D3" i="6"/>
  <c r="D4" i="6"/>
  <c r="D5" i="6"/>
  <c r="T27" i="5" l="1"/>
  <c r="R27" i="5"/>
  <c r="T26" i="5"/>
  <c r="R26" i="5"/>
  <c r="Q26" i="5"/>
  <c r="T36" i="5"/>
  <c r="R36" i="5"/>
  <c r="Q36" i="5"/>
  <c r="S13" i="5"/>
  <c r="R13" i="5"/>
  <c r="Q13" i="5"/>
  <c r="Q14" i="5"/>
  <c r="S14" i="5"/>
  <c r="R14" i="5"/>
  <c r="R15" i="5"/>
  <c r="S15" i="5"/>
  <c r="Q15" i="5"/>
  <c r="Q16" i="5"/>
  <c r="T16" i="5"/>
  <c r="R16" i="5"/>
  <c r="Q17" i="5"/>
  <c r="R17" i="5"/>
  <c r="T17" i="5"/>
  <c r="Q18" i="5"/>
  <c r="R18" i="5"/>
  <c r="T18" i="5"/>
  <c r="T19" i="5"/>
  <c r="R19" i="5"/>
  <c r="Q19" i="5"/>
  <c r="S24" i="5"/>
  <c r="T24" i="5"/>
  <c r="R23" i="5"/>
  <c r="T23" i="5"/>
  <c r="Q23" i="5"/>
  <c r="R22" i="5"/>
  <c r="S22" i="5"/>
  <c r="Q12" i="5"/>
  <c r="T12" i="5"/>
  <c r="S12" i="5"/>
  <c r="Q22" i="5"/>
  <c r="Q24" i="5"/>
  <c r="Q20" i="5"/>
  <c r="S20" i="5"/>
  <c r="T20" i="5"/>
  <c r="S25" i="5"/>
  <c r="T25" i="5"/>
  <c r="Q25" i="5"/>
  <c r="T21" i="5"/>
  <c r="R21" i="5"/>
  <c r="Q21" i="5"/>
  <c r="Q37" i="5" l="1"/>
  <c r="U14" i="5" l="1"/>
  <c r="U15" i="5"/>
  <c r="U16" i="5"/>
  <c r="U28" i="5"/>
  <c r="U12" i="5"/>
  <c r="U17" i="5"/>
  <c r="U29" i="5"/>
  <c r="U18" i="5"/>
  <c r="U30" i="5"/>
  <c r="U19" i="5"/>
  <c r="U31" i="5"/>
  <c r="U21" i="5"/>
  <c r="U33" i="5"/>
  <c r="U22" i="5"/>
  <c r="U34" i="5"/>
  <c r="U23" i="5"/>
  <c r="U35" i="5"/>
  <c r="U24" i="5"/>
  <c r="U13" i="5"/>
  <c r="U20" i="5"/>
  <c r="U32" i="5"/>
  <c r="U36" i="5"/>
  <c r="U25" i="5"/>
  <c r="U26" i="5"/>
  <c r="U27" i="5"/>
  <c r="S37" i="5"/>
  <c r="T37" i="5"/>
  <c r="R37" i="5"/>
  <c r="V16" i="5" l="1"/>
  <c r="V28" i="5"/>
  <c r="V17" i="5"/>
  <c r="V29" i="5"/>
  <c r="V15" i="5"/>
  <c r="V27" i="5"/>
  <c r="V18" i="5"/>
  <c r="V30" i="5"/>
  <c r="V19" i="5"/>
  <c r="V31" i="5"/>
  <c r="V20" i="5"/>
  <c r="V32" i="5"/>
  <c r="V22" i="5"/>
  <c r="V34" i="5"/>
  <c r="V23" i="5"/>
  <c r="V35" i="5"/>
  <c r="V24" i="5"/>
  <c r="V36" i="5"/>
  <c r="V13" i="5"/>
  <c r="V25" i="5"/>
  <c r="V12" i="5"/>
  <c r="V26" i="5"/>
  <c r="V21" i="5"/>
  <c r="V33" i="5"/>
  <c r="V14" i="5"/>
  <c r="X18" i="5"/>
  <c r="X30" i="5"/>
  <c r="X19" i="5"/>
  <c r="X31" i="5"/>
  <c r="X17" i="5"/>
  <c r="X20" i="5"/>
  <c r="X32" i="5"/>
  <c r="X21" i="5"/>
  <c r="X33" i="5"/>
  <c r="X22" i="5"/>
  <c r="X34" i="5"/>
  <c r="X24" i="5"/>
  <c r="X36" i="5"/>
  <c r="X13" i="5"/>
  <c r="X12" i="5"/>
  <c r="X14" i="5"/>
  <c r="X15" i="5"/>
  <c r="X16" i="5"/>
  <c r="X23" i="5"/>
  <c r="X35" i="5"/>
  <c r="X25" i="5"/>
  <c r="X26" i="5"/>
  <c r="X27" i="5"/>
  <c r="X29" i="5"/>
  <c r="X28" i="5"/>
  <c r="W17" i="5"/>
  <c r="W29" i="5"/>
  <c r="W18" i="5"/>
  <c r="W30" i="5"/>
  <c r="W19" i="5"/>
  <c r="W31" i="5"/>
  <c r="W15" i="5"/>
  <c r="W28" i="5"/>
  <c r="W20" i="5"/>
  <c r="W32" i="5"/>
  <c r="W27" i="5"/>
  <c r="W16" i="5"/>
  <c r="W21" i="5"/>
  <c r="W33" i="5"/>
  <c r="W23" i="5"/>
  <c r="W35" i="5"/>
  <c r="W24" i="5"/>
  <c r="W36" i="5"/>
  <c r="W13" i="5"/>
  <c r="W25" i="5"/>
  <c r="W12" i="5"/>
  <c r="W14" i="5"/>
  <c r="W26" i="5"/>
  <c r="W22" i="5"/>
  <c r="W34" i="5"/>
  <c r="U37" i="5"/>
  <c r="W37" i="5" l="1"/>
  <c r="X37" i="5"/>
  <c r="V37" i="5"/>
  <c r="U38" i="5" l="1"/>
  <c r="U39" i="5" s="1"/>
</calcChain>
</file>

<file path=xl/sharedStrings.xml><?xml version="1.0" encoding="utf-8"?>
<sst xmlns="http://schemas.openxmlformats.org/spreadsheetml/2006/main" count="183" uniqueCount="94">
  <si>
    <t>Kulturart</t>
  </si>
  <si>
    <t>Birnen</t>
  </si>
  <si>
    <t>Pflaumen</t>
  </si>
  <si>
    <t>Äpfel</t>
  </si>
  <si>
    <t>Unternehmernummer:</t>
  </si>
  <si>
    <t>Nr.</t>
  </si>
  <si>
    <t>1.</t>
  </si>
  <si>
    <t>2.</t>
  </si>
  <si>
    <t xml:space="preserve">Name Antragsteller/in:     </t>
  </si>
  <si>
    <t>5.</t>
  </si>
  <si>
    <t>Kulturart auswählen</t>
  </si>
  <si>
    <t>7.</t>
  </si>
  <si>
    <t>8.</t>
  </si>
  <si>
    <t>9.</t>
  </si>
  <si>
    <t>Optional Bemerkung</t>
  </si>
  <si>
    <t>PREIS fünfj. Durchschn. (€/dt)</t>
  </si>
  <si>
    <t>6.</t>
  </si>
  <si>
    <t>3.</t>
  </si>
  <si>
    <t>10.</t>
  </si>
  <si>
    <t>11.</t>
  </si>
  <si>
    <r>
      <rPr>
        <vertAlign val="superscript"/>
        <sz val="10"/>
        <color theme="1"/>
        <rFont val="Arial"/>
        <family val="2"/>
      </rPr>
      <t xml:space="preserve">2 </t>
    </r>
    <r>
      <rPr>
        <i/>
        <sz val="10"/>
        <color theme="1"/>
        <rFont val="Arial"/>
        <family val="2"/>
      </rPr>
      <t>Referenzwert - Hektarerlös (Ø Preis * Ø Ertrag 2019-2023)</t>
    </r>
  </si>
  <si>
    <t>13.</t>
  </si>
  <si>
    <t>14.</t>
  </si>
  <si>
    <t>15.</t>
  </si>
  <si>
    <r>
      <rPr>
        <b/>
        <sz val="10"/>
        <color theme="1"/>
        <rFont val="Arial"/>
        <family val="2"/>
      </rPr>
      <t>Feldblock (FLIK)</t>
    </r>
    <r>
      <rPr>
        <b/>
        <vertAlign val="superscript"/>
        <sz val="10"/>
        <color theme="1"/>
        <rFont val="Arial"/>
        <family val="2"/>
      </rPr>
      <t xml:space="preserve"> 1</t>
    </r>
  </si>
  <si>
    <t>DENWLI05</t>
  </si>
  <si>
    <t>4.</t>
  </si>
  <si>
    <t>2023</t>
  </si>
  <si>
    <t>2022</t>
  </si>
  <si>
    <t>2021</t>
  </si>
  <si>
    <t>2020</t>
  </si>
  <si>
    <t>Erntekosten</t>
  </si>
  <si>
    <t>Sortierkosten</t>
  </si>
  <si>
    <t>Ø Referenzpreis der geernteten Kulturart in 2024 (€/dt)</t>
  </si>
  <si>
    <t>ERNTEMENGE fünfj. Durchschn. (dt/ha)</t>
  </si>
  <si>
    <t xml:space="preserve">Referenzwert Hektarerlös (€/ha)
(Ø Preis*Ø Ertrag 2019-2023) </t>
  </si>
  <si>
    <t>Nein</t>
  </si>
  <si>
    <t>Ja</t>
  </si>
  <si>
    <t xml:space="preserve">12. </t>
  </si>
  <si>
    <t>4600 €/ha</t>
  </si>
  <si>
    <t>3600 €/ha</t>
  </si>
  <si>
    <t>3200 €/ha</t>
  </si>
  <si>
    <t>Gesamtschadensumme:</t>
  </si>
  <si>
    <t>Auswahl "Ja" oder "Nein"</t>
  </si>
  <si>
    <r>
      <rPr>
        <vertAlign val="superscript"/>
        <sz val="10"/>
        <color theme="1"/>
        <rFont val="Arial"/>
        <family val="2"/>
      </rPr>
      <t xml:space="preserve">3 </t>
    </r>
    <r>
      <rPr>
        <i/>
        <sz val="10"/>
        <color theme="1"/>
        <rFont val="Arial"/>
        <family val="2"/>
      </rPr>
      <t>Hektarerlös 2024 (Ø Referenzpreis 2024 Spalte 9 * Ertrag pro Hektar 2024 Spalte 8)</t>
    </r>
  </si>
  <si>
    <t>(Teil-)
Schlaggröße (ha)</t>
  </si>
  <si>
    <t>Kirschen</t>
  </si>
  <si>
    <r>
      <rPr>
        <vertAlign val="superscript"/>
        <sz val="10"/>
        <rFont val="Arial"/>
        <family val="2"/>
      </rPr>
      <t xml:space="preserve">4 </t>
    </r>
    <r>
      <rPr>
        <i/>
        <sz val="10"/>
        <rFont val="Arial"/>
        <family val="2"/>
      </rPr>
      <t xml:space="preserve">Beihilfeberechtigung: eigene Erzeugung (Spalte 10) ist gegenüber der Ø Erzeugung (Spalte 4) durch den Frosteinbruch um mehr als 30% geringer </t>
    </r>
  </si>
  <si>
    <r>
      <t xml:space="preserve">Schadenssumme Fläche gesamt (€) </t>
    </r>
    <r>
      <rPr>
        <b/>
        <vertAlign val="superscript"/>
        <sz val="10"/>
        <color theme="1"/>
        <rFont val="Arial"/>
        <family val="2"/>
      </rPr>
      <t>5</t>
    </r>
  </si>
  <si>
    <t>davon Schadfläche in 2024 (ha)</t>
  </si>
  <si>
    <t>Ertrag pro Hektar auf dem Schlag in 2024 (in dt)</t>
  </si>
  <si>
    <r>
      <t xml:space="preserve">Hektarerlös in 2024 (€/ha)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
</t>
    </r>
  </si>
  <si>
    <t>Auf dem Schlag in 2024 geerntet (Ertrag in dt)</t>
  </si>
  <si>
    <t>Sind Erntekosten auf der Schadfläche in 2024 angefallen?</t>
  </si>
  <si>
    <t>Sind Sortierkosten in 2024 angefallen?</t>
  </si>
  <si>
    <r>
      <t xml:space="preserve">Ist die Kulturart beihilfeberechtigt? Dann muss der Hektarerlös in 2024 um 30% niedriger sein als der 
Ø Hektarerlös der letzten fünf Jahre. </t>
    </r>
    <r>
      <rPr>
        <b/>
        <vertAlign val="superscript"/>
        <sz val="10"/>
        <rFont val="Arial"/>
        <family val="2"/>
      </rPr>
      <t>4</t>
    </r>
  </si>
  <si>
    <t>JaNein</t>
  </si>
  <si>
    <t>NurNein</t>
  </si>
  <si>
    <r>
      <t xml:space="preserve">Auswahl "Ja" oder "Nein"
</t>
    </r>
    <r>
      <rPr>
        <b/>
        <sz val="10"/>
        <color theme="1" tint="0.499984740745262"/>
        <rFont val="Arial"/>
        <family val="2"/>
      </rPr>
      <t>"Nein", wenn Erntekosten "Nein"!</t>
    </r>
  </si>
  <si>
    <t>Kulturart im Schadensjahr 2024</t>
  </si>
  <si>
    <t>z.B. 50010450</t>
  </si>
  <si>
    <t>z.B. 11a</t>
  </si>
  <si>
    <t>Jahr</t>
  </si>
  <si>
    <r>
      <t xml:space="preserve">Preis (€/dt)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</si>
  <si>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Ertrag (dt/ha) </t>
    </r>
    <r>
      <rPr>
        <b/>
        <vertAlign val="superscript"/>
        <sz val="10"/>
        <color theme="1"/>
        <rFont val="Arial"/>
        <family val="2"/>
      </rPr>
      <t>2</t>
    </r>
  </si>
  <si>
    <t>Referenzwert Hektarerlös (€/ha) 
Ø Preis * Ø Ertrag 2019-2023</t>
  </si>
  <si>
    <r>
      <t xml:space="preserve">Erntekosten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</si>
  <si>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Sortierkosten </t>
    </r>
    <r>
      <rPr>
        <b/>
        <vertAlign val="superscript"/>
        <sz val="10"/>
        <color theme="1"/>
        <rFont val="Arial"/>
        <family val="2"/>
      </rPr>
      <t>4</t>
    </r>
  </si>
  <si>
    <t>Ø 57,47 €/dt</t>
  </si>
  <si>
    <t>19.903,70 €/ha</t>
  </si>
  <si>
    <t>4.600 €/ha</t>
  </si>
  <si>
    <t>3.600 €/ha</t>
  </si>
  <si>
    <t>2024</t>
  </si>
  <si>
    <t>Gibt Antragsteller/in selber an!</t>
  </si>
  <si>
    <t>Ø 71,28 €/dt</t>
  </si>
  <si>
    <t>19.550,35 €/ha</t>
  </si>
  <si>
    <t>3.200 €/ha</t>
  </si>
  <si>
    <t>Ø 297,03 €/dt</t>
  </si>
  <si>
    <t>26.860,42 €/ha</t>
  </si>
  <si>
    <t>Plaumen</t>
  </si>
  <si>
    <t>Ø 87,53 €/dt</t>
  </si>
  <si>
    <t>8.883,42 €/ha</t>
  </si>
  <si>
    <t>Übersicht Referenzwerte</t>
  </si>
  <si>
    <r>
      <rPr>
        <vertAlign val="superscript"/>
        <sz val="10"/>
        <color theme="1"/>
        <rFont val="Arial"/>
        <family val="2"/>
      </rPr>
      <t xml:space="preserve">2 </t>
    </r>
    <r>
      <rPr>
        <i/>
        <sz val="10"/>
        <color theme="1"/>
        <rFont val="Arial"/>
        <family val="2"/>
      </rPr>
      <t xml:space="preserve">© IT.NRW, Düsseldorf, 2024. Dieses Werk ist lizenziert unter der Datenlizenz Deutschland - Namensnennung - Version 2.0. | Stand: 30.10.2024 </t>
    </r>
  </si>
  <si>
    <t>Führen Sie hier bitte alle Flächen einer geschädigten Kulturart an, nicht nur die geschädigten Flächen!</t>
  </si>
  <si>
    <r>
      <rPr>
        <i/>
        <vertAlign val="superscript"/>
        <sz val="10"/>
        <color rgb="FF000000"/>
        <rFont val="Arial"/>
        <family val="2"/>
      </rPr>
      <t>1</t>
    </r>
    <r>
      <rPr>
        <i/>
        <sz val="10"/>
        <color rgb="FF000000"/>
        <rFont val="Arial"/>
        <family val="2"/>
      </rPr>
      <t>Grundlage der Flächenangaben im Schadjahr sind die Daten des Flächenverzeichnisses im Sammelantrag 2024. Wenn kein Sammelantrag in 2024 eingereicht wurde, sind in Spalte 1 und 2 keine Angaben erforderlich.</t>
    </r>
  </si>
  <si>
    <r>
      <t xml:space="preserve">Schlag-
nummer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</si>
  <si>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Referenzwert 
Hektarerlös (€/ha)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
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</si>
  <si>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Schadenssumme (Referenzwert Hektarerlös Spalte 4 - Hektarerlös 2024 Spalte 10 - Referenzwert der nicht entstandenen Kosten (Ernte- und Sortierkosten) Spalte 11 und 12) * Schlaggröße Spalte 5, </t>
    </r>
    <r>
      <rPr>
        <sz val="10"/>
        <color theme="1"/>
        <rFont val="Arial"/>
        <family val="2"/>
      </rPr>
      <t>Bagatellgrenze liegt bei 7.500 €</t>
    </r>
  </si>
  <si>
    <t>Anlage 1 - Schadensberechnung Frostschäden</t>
  </si>
  <si>
    <t xml:space="preserve">Referenzpreis 2024 (€/dt) 
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</si>
  <si>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Preise 2019-2023 stammen vom Ministerium für Landwirtschaft und Verbraucherschutz NRW; Preis aus 2024 stammt von Großmärkten (BLE) und Erzeuger-/Vermarktungsorganisationen unter Berücksichtigung von Qualitätseinbußen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</si>
  <si>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Erntekosten stammen vom Versuchszentrum Gartenbau Köln-Auweiler der Landwirtschaftskammer NRW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</si>
  <si>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Sortierkosten stammen vom Versuchszentrum Gartenbau Köln-Auweiler der Landwirtschaftskammer NRW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</si>
</sst>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164" formatCode="#,##0.00\ &quot;€&quot;"/>
    <numFmt numFmtId="165" formatCode="0.0000\ &quot;ha&quot;"/>
    <numFmt numFmtId="166" formatCode="0.00\ &quot;dt/ha&quot;"/>
    <numFmt numFmtId="167" formatCode="0.00\ &quot;€/dt&quot;"/>
    <numFmt numFmtId="168" formatCode="0.00\ &quot;€/ha&quot;"/>
    <numFmt numFmtId="169" formatCode="#,##0.00\ &quot;€/ha&quot;"/>
    <numFmt numFmtId="170" formatCode="#,##0.00\ &quot;€/dt&quot;"/>
    <numFmt numFmtId="171" formatCode="#,##0.00\ &quot;dt/ha&quot;"/>
    <numFmt numFmtId="172" formatCode="#,##0.00\ &quot;dt&quot;"/>
    <numFmt numFmtId="173" formatCode="0.00\ &quot;%&quot;"/>
    <numFmt numFmtId="174" formatCode="000000000"/>
  </numFmts>
  <fonts count="27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8"/>
      <name val="Arial"/>
      <family val="2"/>
    </font>
    <font>
      <vertAlign val="superscript"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sz val="10"/>
      <color theme="1" tint="0.499984740745262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 tint="0.499984740745262"/>
      <name val="Arial"/>
      <family val="2"/>
    </font>
    <font>
      <sz val="10"/>
      <color theme="2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/>
    <xf numFmtId="0" fontId="0" fillId="0" borderId="11" xfId="0" applyBorder="1" applyProtection="1">
      <protection locked="0"/>
    </xf>
    <xf numFmtId="0" fontId="0" fillId="0" borderId="17" xfId="0" applyBorder="1" applyProtection="1">
      <protection locked="0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0" fillId="0" borderId="0" xfId="0" applyNumberFormat="1"/>
    <xf numFmtId="0" fontId="0" fillId="5" borderId="11" xfId="0" applyFill="1" applyBorder="1"/>
    <xf numFmtId="0" fontId="0" fillId="6" borderId="11" xfId="0" applyFill="1" applyBorder="1"/>
    <xf numFmtId="0" fontId="0" fillId="7" borderId="10" xfId="0" applyFill="1" applyBorder="1"/>
    <xf numFmtId="0" fontId="0" fillId="4" borderId="11" xfId="0" applyFill="1" applyBorder="1"/>
    <xf numFmtId="0" fontId="4" fillId="0" borderId="20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0" fillId="2" borderId="0" xfId="0" applyNumberFormat="1" applyFill="1"/>
    <xf numFmtId="165" fontId="0" fillId="0" borderId="5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6" fontId="0" fillId="7" borderId="8" xfId="0" applyNumberFormat="1" applyFill="1" applyBorder="1"/>
    <xf numFmtId="166" fontId="0" fillId="6" borderId="9" xfId="0" applyNumberFormat="1" applyFill="1" applyBorder="1"/>
    <xf numFmtId="166" fontId="0" fillId="5" borderId="9" xfId="0" applyNumberFormat="1" applyFill="1" applyBorder="1"/>
    <xf numFmtId="166" fontId="0" fillId="4" borderId="9" xfId="0" applyNumberFormat="1" applyFill="1" applyBorder="1"/>
    <xf numFmtId="167" fontId="0" fillId="7" borderId="12" xfId="0" applyNumberFormat="1" applyFill="1" applyBorder="1"/>
    <xf numFmtId="167" fontId="0" fillId="6" borderId="13" xfId="0" applyNumberFormat="1" applyFill="1" applyBorder="1"/>
    <xf numFmtId="167" fontId="0" fillId="5" borderId="13" xfId="0" applyNumberFormat="1" applyFill="1" applyBorder="1"/>
    <xf numFmtId="167" fontId="0" fillId="4" borderId="13" xfId="0" applyNumberFormat="1" applyFill="1" applyBorder="1"/>
    <xf numFmtId="168" fontId="0" fillId="7" borderId="18" xfId="0" applyNumberFormat="1" applyFill="1" applyBorder="1"/>
    <xf numFmtId="168" fontId="0" fillId="6" borderId="18" xfId="0" applyNumberFormat="1" applyFill="1" applyBorder="1"/>
    <xf numFmtId="168" fontId="0" fillId="5" borderId="18" xfId="0" applyNumberFormat="1" applyFill="1" applyBorder="1"/>
    <xf numFmtId="168" fontId="0" fillId="4" borderId="18" xfId="0" applyNumberFormat="1" applyFill="1" applyBorder="1"/>
    <xf numFmtId="167" fontId="0" fillId="7" borderId="18" xfId="0" applyNumberFormat="1" applyFont="1" applyFill="1" applyBorder="1" applyAlignment="1">
      <alignment horizontal="right"/>
    </xf>
    <xf numFmtId="167" fontId="0" fillId="6" borderId="18" xfId="0" applyNumberFormat="1" applyFont="1" applyFill="1" applyBorder="1" applyAlignment="1">
      <alignment horizontal="right"/>
    </xf>
    <xf numFmtId="167" fontId="0" fillId="5" borderId="18" xfId="0" applyNumberFormat="1" applyFont="1" applyFill="1" applyBorder="1" applyAlignment="1">
      <alignment horizontal="right"/>
    </xf>
    <xf numFmtId="167" fontId="0" fillId="4" borderId="18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0" fillId="7" borderId="4" xfId="0" applyNumberFormat="1" applyFill="1" applyBorder="1" applyAlignment="1">
      <alignment horizontal="right"/>
    </xf>
    <xf numFmtId="164" fontId="0" fillId="6" borderId="18" xfId="0" applyNumberFormat="1" applyFill="1" applyBorder="1" applyAlignment="1">
      <alignment horizontal="right"/>
    </xf>
    <xf numFmtId="164" fontId="0" fillId="5" borderId="18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166" fontId="0" fillId="3" borderId="24" xfId="0" applyNumberForma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6" xfId="0" applyFill="1" applyBorder="1" applyProtection="1"/>
    <xf numFmtId="171" fontId="0" fillId="3" borderId="5" xfId="0" applyNumberFormat="1" applyFill="1" applyBorder="1" applyProtection="1"/>
    <xf numFmtId="171" fontId="0" fillId="3" borderId="6" xfId="0" applyNumberFormat="1" applyFill="1" applyBorder="1" applyProtection="1"/>
    <xf numFmtId="172" fontId="0" fillId="0" borderId="5" xfId="0" applyNumberFormat="1" applyBorder="1" applyProtection="1">
      <protection locked="0"/>
    </xf>
    <xf numFmtId="172" fontId="0" fillId="0" borderId="6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3" borderId="22" xfId="0" applyFont="1" applyFill="1" applyBorder="1" applyProtection="1"/>
    <xf numFmtId="0" fontId="0" fillId="3" borderId="22" xfId="0" applyFill="1" applyBorder="1" applyProtection="1"/>
    <xf numFmtId="0" fontId="7" fillId="3" borderId="0" xfId="0" applyFont="1" applyFill="1" applyBorder="1" applyAlignment="1" applyProtection="1">
      <alignment vertical="center" wrapText="1"/>
    </xf>
    <xf numFmtId="0" fontId="0" fillId="3" borderId="11" xfId="0" applyFill="1" applyBorder="1" applyProtection="1"/>
    <xf numFmtId="0" fontId="3" fillId="3" borderId="0" xfId="0" applyFont="1" applyFill="1" applyBorder="1" applyProtection="1"/>
    <xf numFmtId="0" fontId="0" fillId="3" borderId="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21" fillId="3" borderId="24" xfId="0" applyFont="1" applyFill="1" applyBorder="1" applyAlignment="1" applyProtection="1">
      <alignment horizontal="center" vertical="center"/>
    </xf>
    <xf numFmtId="165" fontId="0" fillId="3" borderId="24" xfId="0" applyNumberFormat="1" applyFill="1" applyBorder="1" applyAlignment="1" applyProtection="1">
      <alignment vertical="center"/>
    </xf>
    <xf numFmtId="4" fontId="0" fillId="3" borderId="24" xfId="0" applyNumberFormat="1" applyFill="1" applyBorder="1" applyAlignment="1" applyProtection="1">
      <alignment vertical="center"/>
    </xf>
    <xf numFmtId="169" fontId="0" fillId="3" borderId="5" xfId="0" applyNumberFormat="1" applyFill="1" applyBorder="1" applyProtection="1"/>
    <xf numFmtId="164" fontId="0" fillId="3" borderId="0" xfId="0" applyNumberFormat="1" applyFill="1" applyBorder="1" applyProtection="1"/>
    <xf numFmtId="169" fontId="0" fillId="3" borderId="6" xfId="0" applyNumberFormat="1" applyFill="1" applyBorder="1" applyProtection="1"/>
    <xf numFmtId="169" fontId="0" fillId="3" borderId="0" xfId="0" applyNumberFormat="1" applyFill="1" applyBorder="1" applyProtection="1"/>
    <xf numFmtId="171" fontId="0" fillId="3" borderId="0" xfId="0" applyNumberFormat="1" applyFill="1" applyBorder="1" applyProtection="1"/>
    <xf numFmtId="170" fontId="0" fillId="3" borderId="0" xfId="0" applyNumberFormat="1" applyFill="1" applyBorder="1" applyProtection="1"/>
    <xf numFmtId="164" fontId="0" fillId="3" borderId="0" xfId="0" applyNumberFormat="1" applyFill="1" applyBorder="1" applyAlignment="1" applyProtection="1">
      <alignment vertical="top" wrapText="1"/>
    </xf>
    <xf numFmtId="173" fontId="0" fillId="3" borderId="0" xfId="0" applyNumberFormat="1" applyFill="1" applyBorder="1" applyAlignment="1" applyProtection="1">
      <alignment vertical="top" wrapText="1"/>
    </xf>
    <xf numFmtId="0" fontId="0" fillId="3" borderId="32" xfId="0" applyFill="1" applyBorder="1" applyAlignment="1" applyProtection="1">
      <alignment vertical="center"/>
    </xf>
    <xf numFmtId="168" fontId="0" fillId="0" borderId="14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Protection="1"/>
    <xf numFmtId="168" fontId="0" fillId="0" borderId="15" xfId="0" applyNumberFormat="1" applyFill="1" applyBorder="1" applyAlignment="1" applyProtection="1">
      <alignment horizontal="right"/>
      <protection locked="0"/>
    </xf>
    <xf numFmtId="164" fontId="0" fillId="3" borderId="17" xfId="0" applyNumberFormat="1" applyFill="1" applyBorder="1" applyProtection="1"/>
    <xf numFmtId="164" fontId="0" fillId="0" borderId="14" xfId="0" applyNumberFormat="1" applyFill="1" applyBorder="1" applyAlignment="1" applyProtection="1">
      <alignment horizontal="right"/>
      <protection locked="0"/>
    </xf>
    <xf numFmtId="8" fontId="0" fillId="3" borderId="36" xfId="0" applyNumberFormat="1" applyFill="1" applyBorder="1" applyProtection="1"/>
    <xf numFmtId="8" fontId="0" fillId="3" borderId="37" xfId="0" applyNumberFormat="1" applyFill="1" applyBorder="1" applyProtection="1"/>
    <xf numFmtId="8" fontId="0" fillId="3" borderId="42" xfId="0" applyNumberFormat="1" applyFill="1" applyBorder="1" applyProtection="1"/>
    <xf numFmtId="8" fontId="0" fillId="3" borderId="0" xfId="0" applyNumberFormat="1" applyFill="1" applyBorder="1" applyAlignment="1" applyProtection="1">
      <alignment vertical="top"/>
    </xf>
    <xf numFmtId="164" fontId="0" fillId="3" borderId="34" xfId="0" applyNumberFormat="1" applyFill="1" applyBorder="1" applyProtection="1"/>
    <xf numFmtId="164" fontId="0" fillId="3" borderId="19" xfId="0" applyNumberFormat="1" applyFill="1" applyBorder="1" applyProtection="1"/>
    <xf numFmtId="164" fontId="0" fillId="3" borderId="41" xfId="0" applyNumberFormat="1" applyFill="1" applyBorder="1" applyProtection="1"/>
    <xf numFmtId="0" fontId="0" fillId="3" borderId="33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73" fontId="0" fillId="3" borderId="21" xfId="0" applyNumberFormat="1" applyFill="1" applyBorder="1" applyAlignment="1" applyProtection="1">
      <alignment horizontal="center"/>
    </xf>
    <xf numFmtId="173" fontId="0" fillId="3" borderId="20" xfId="0" applyNumberFormat="1" applyFill="1" applyBorder="1" applyAlignment="1" applyProtection="1">
      <alignment horizontal="center"/>
    </xf>
    <xf numFmtId="173" fontId="0" fillId="3" borderId="38" xfId="0" applyNumberFormat="1" applyFill="1" applyBorder="1" applyAlignment="1" applyProtection="1">
      <alignment horizontal="center"/>
    </xf>
    <xf numFmtId="0" fontId="0" fillId="3" borderId="44" xfId="0" applyFill="1" applyBorder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/>
    </xf>
    <xf numFmtId="173" fontId="0" fillId="3" borderId="39" xfId="0" applyNumberFormat="1" applyFill="1" applyBorder="1" applyAlignment="1" applyProtection="1">
      <alignment horizontal="center"/>
    </xf>
    <xf numFmtId="173" fontId="0" fillId="3" borderId="40" xfId="0" applyNumberFormat="1" applyFill="1" applyBorder="1" applyAlignment="1" applyProtection="1">
      <alignment horizontal="center"/>
    </xf>
    <xf numFmtId="164" fontId="0" fillId="3" borderId="35" xfId="0" applyNumberFormat="1" applyFill="1" applyBorder="1" applyProtection="1"/>
    <xf numFmtId="164" fontId="0" fillId="3" borderId="14" xfId="0" applyNumberFormat="1" applyFill="1" applyBorder="1" applyProtection="1"/>
    <xf numFmtId="164" fontId="0" fillId="3" borderId="15" xfId="0" applyNumberFormat="1" applyFill="1" applyBorder="1" applyProtection="1"/>
    <xf numFmtId="173" fontId="0" fillId="3" borderId="19" xfId="0" applyNumberFormat="1" applyFill="1" applyBorder="1" applyAlignment="1" applyProtection="1">
      <alignment horizontal="center"/>
    </xf>
    <xf numFmtId="173" fontId="0" fillId="3" borderId="41" xfId="0" applyNumberFormat="1" applyFill="1" applyBorder="1" applyAlignment="1" applyProtection="1">
      <alignment horizontal="center"/>
    </xf>
    <xf numFmtId="168" fontId="0" fillId="3" borderId="8" xfId="0" applyNumberFormat="1" applyFill="1" applyBorder="1" applyAlignment="1" applyProtection="1">
      <alignment vertical="center"/>
    </xf>
    <xf numFmtId="164" fontId="0" fillId="3" borderId="11" xfId="0" applyNumberFormat="1" applyFill="1" applyBorder="1" applyAlignment="1" applyProtection="1">
      <alignment horizontal="right"/>
    </xf>
    <xf numFmtId="167" fontId="0" fillId="3" borderId="25" xfId="0" applyNumberFormat="1" applyFill="1" applyBorder="1" applyAlignment="1" applyProtection="1">
      <alignment vertical="center"/>
    </xf>
    <xf numFmtId="170" fontId="0" fillId="3" borderId="14" xfId="0" applyNumberFormat="1" applyFill="1" applyBorder="1" applyProtection="1"/>
    <xf numFmtId="170" fontId="0" fillId="3" borderId="15" xfId="0" applyNumberFormat="1" applyFill="1" applyBorder="1" applyProtection="1"/>
    <xf numFmtId="0" fontId="4" fillId="3" borderId="47" xfId="0" applyFont="1" applyFill="1" applyBorder="1" applyAlignment="1" applyProtection="1">
      <alignment horizontal="center" vertical="center" wrapText="1"/>
    </xf>
    <xf numFmtId="168" fontId="0" fillId="3" borderId="47" xfId="0" applyNumberFormat="1" applyFill="1" applyBorder="1" applyAlignment="1" applyProtection="1">
      <alignment vertical="center"/>
    </xf>
    <xf numFmtId="169" fontId="0" fillId="3" borderId="49" xfId="0" applyNumberFormat="1" applyFill="1" applyBorder="1" applyProtection="1"/>
    <xf numFmtId="0" fontId="0" fillId="3" borderId="31" xfId="0" applyFill="1" applyBorder="1" applyAlignment="1" applyProtection="1">
      <alignment horizontal="center" vertical="center"/>
    </xf>
    <xf numFmtId="0" fontId="0" fillId="3" borderId="53" xfId="0" applyFill="1" applyBorder="1" applyProtection="1"/>
    <xf numFmtId="0" fontId="0" fillId="3" borderId="54" xfId="0" applyFill="1" applyBorder="1" applyProtection="1"/>
    <xf numFmtId="164" fontId="0" fillId="3" borderId="17" xfId="0" applyNumberFormat="1" applyFill="1" applyBorder="1" applyAlignment="1" applyProtection="1">
      <alignment horizontal="right"/>
    </xf>
    <xf numFmtId="0" fontId="23" fillId="0" borderId="50" xfId="0" applyFont="1" applyFill="1" applyBorder="1" applyProtection="1"/>
    <xf numFmtId="0" fontId="23" fillId="0" borderId="51" xfId="0" applyFont="1" applyFill="1" applyBorder="1" applyProtection="1"/>
    <xf numFmtId="0" fontId="24" fillId="0" borderId="52" xfId="0" applyFont="1" applyFill="1" applyBorder="1" applyProtection="1"/>
    <xf numFmtId="0" fontId="24" fillId="0" borderId="51" xfId="0" applyFont="1" applyFill="1" applyBorder="1" applyProtection="1"/>
    <xf numFmtId="0" fontId="24" fillId="0" borderId="0" xfId="0" applyFont="1" applyFill="1" applyBorder="1" applyProtection="1"/>
    <xf numFmtId="0" fontId="2" fillId="0" borderId="0" xfId="0" applyFont="1" applyFill="1" applyBorder="1" applyProtection="1"/>
    <xf numFmtId="173" fontId="0" fillId="3" borderId="0" xfId="0" applyNumberFormat="1" applyFill="1" applyBorder="1" applyAlignment="1" applyProtection="1">
      <alignment horizontal="center"/>
    </xf>
    <xf numFmtId="173" fontId="0" fillId="3" borderId="16" xfId="0" applyNumberFormat="1" applyFill="1" applyBorder="1" applyAlignment="1" applyProtection="1">
      <alignment horizontal="center"/>
    </xf>
    <xf numFmtId="0" fontId="26" fillId="3" borderId="2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/>
    </xf>
    <xf numFmtId="49" fontId="1" fillId="8" borderId="33" xfId="0" applyNumberFormat="1" applyFont="1" applyFill="1" applyBorder="1" applyAlignment="1">
      <alignment horizontal="center" vertical="center"/>
    </xf>
    <xf numFmtId="2" fontId="4" fillId="8" borderId="27" xfId="0" applyNumberFormat="1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4" fontId="4" fillId="8" borderId="27" xfId="0" applyNumberFormat="1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166" fontId="17" fillId="0" borderId="27" xfId="0" applyNumberFormat="1" applyFont="1" applyBorder="1" applyAlignment="1">
      <alignment horizontal="right"/>
    </xf>
    <xf numFmtId="49" fontId="0" fillId="0" borderId="20" xfId="0" applyNumberFormat="1" applyBorder="1" applyAlignment="1">
      <alignment horizontal="center"/>
    </xf>
    <xf numFmtId="166" fontId="17" fillId="0" borderId="20" xfId="0" applyNumberFormat="1" applyFont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0" fillId="0" borderId="4" xfId="0" applyBorder="1"/>
    <xf numFmtId="167" fontId="17" fillId="0" borderId="20" xfId="0" applyNumberFormat="1" applyFont="1" applyBorder="1" applyAlignment="1">
      <alignment horizontal="center"/>
    </xf>
    <xf numFmtId="167" fontId="2" fillId="0" borderId="20" xfId="0" applyNumberFormat="1" applyFont="1" applyBorder="1" applyAlignment="1">
      <alignment horizontal="right"/>
    </xf>
    <xf numFmtId="0" fontId="0" fillId="0" borderId="20" xfId="0" applyBorder="1"/>
    <xf numFmtId="49" fontId="0" fillId="0" borderId="21" xfId="0" applyNumberFormat="1" applyBorder="1" applyAlignment="1">
      <alignment horizontal="center"/>
    </xf>
    <xf numFmtId="166" fontId="17" fillId="0" borderId="21" xfId="0" applyNumberFormat="1" applyFont="1" applyBorder="1" applyAlignment="1">
      <alignment horizontal="right"/>
    </xf>
    <xf numFmtId="49" fontId="0" fillId="0" borderId="40" xfId="0" applyNumberFormat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right"/>
    </xf>
    <xf numFmtId="0" fontId="0" fillId="0" borderId="40" xfId="0" applyBorder="1"/>
    <xf numFmtId="0" fontId="0" fillId="2" borderId="0" xfId="0" applyFill="1"/>
    <xf numFmtId="0" fontId="6" fillId="2" borderId="0" xfId="0" applyFont="1" applyFill="1"/>
    <xf numFmtId="2" fontId="0" fillId="2" borderId="0" xfId="0" applyNumberFormat="1" applyFill="1"/>
    <xf numFmtId="0" fontId="0" fillId="3" borderId="0" xfId="0" applyFill="1" applyProtection="1"/>
    <xf numFmtId="0" fontId="0" fillId="3" borderId="24" xfId="0" applyFill="1" applyBorder="1" applyAlignment="1" applyProtection="1">
      <alignment vertical="center"/>
    </xf>
    <xf numFmtId="1" fontId="0" fillId="3" borderId="5" xfId="0" applyNumberFormat="1" applyFill="1" applyBorder="1" applyProtection="1"/>
    <xf numFmtId="1" fontId="0" fillId="3" borderId="6" xfId="0" applyNumberFormat="1" applyFill="1" applyBorder="1" applyProtection="1"/>
    <xf numFmtId="1" fontId="0" fillId="3" borderId="14" xfId="0" applyNumberFormat="1" applyFill="1" applyBorder="1" applyProtection="1"/>
    <xf numFmtId="0" fontId="0" fillId="3" borderId="0" xfId="0" applyFill="1" applyBorder="1" applyAlignment="1" applyProtection="1">
      <alignment horizontal="left"/>
    </xf>
    <xf numFmtId="165" fontId="0" fillId="3" borderId="0" xfId="0" applyNumberFormat="1" applyFill="1" applyBorder="1" applyProtection="1"/>
    <xf numFmtId="172" fontId="0" fillId="3" borderId="0" xfId="0" applyNumberFormat="1" applyFill="1" applyBorder="1" applyProtection="1"/>
    <xf numFmtId="168" fontId="0" fillId="3" borderId="0" xfId="0" applyNumberFormat="1" applyFill="1" applyBorder="1" applyAlignment="1" applyProtection="1">
      <alignment horizontal="right"/>
    </xf>
    <xf numFmtId="164" fontId="0" fillId="3" borderId="0" xfId="0" applyNumberFormat="1" applyFill="1" applyBorder="1" applyAlignment="1" applyProtection="1">
      <alignment horizontal="right"/>
    </xf>
    <xf numFmtId="0" fontId="0" fillId="3" borderId="14" xfId="0" applyFill="1" applyBorder="1" applyProtection="1"/>
    <xf numFmtId="0" fontId="0" fillId="2" borderId="14" xfId="0" applyFill="1" applyBorder="1" applyProtection="1"/>
    <xf numFmtId="0" fontId="8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0" borderId="0" xfId="0" applyProtection="1"/>
    <xf numFmtId="0" fontId="0" fillId="2" borderId="11" xfId="0" applyFill="1" applyBorder="1" applyProtection="1"/>
    <xf numFmtId="0" fontId="0" fillId="2" borderId="0" xfId="0" applyFill="1" applyBorder="1" applyAlignment="1" applyProtection="1"/>
    <xf numFmtId="0" fontId="2" fillId="2" borderId="0" xfId="0" applyFont="1" applyFill="1" applyBorder="1" applyProtection="1"/>
    <xf numFmtId="0" fontId="19" fillId="2" borderId="0" xfId="0" applyFont="1" applyFill="1" applyBorder="1" applyProtection="1"/>
    <xf numFmtId="0" fontId="20" fillId="2" borderId="0" xfId="0" applyFont="1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4" fontId="4" fillId="0" borderId="3" xfId="0" applyNumberFormat="1" applyFont="1" applyBorder="1" applyAlignment="1">
      <alignment horizontal="center" vertical="center"/>
    </xf>
    <xf numFmtId="0" fontId="26" fillId="3" borderId="31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right" vertical="top"/>
    </xf>
    <xf numFmtId="0" fontId="13" fillId="3" borderId="23" xfId="0" applyFont="1" applyFill="1" applyBorder="1" applyAlignment="1" applyProtection="1">
      <alignment horizontal="right" vertical="top"/>
    </xf>
    <xf numFmtId="0" fontId="13" fillId="3" borderId="0" xfId="0" applyFont="1" applyFill="1" applyBorder="1" applyAlignment="1" applyProtection="1">
      <alignment horizontal="right" vertical="top"/>
    </xf>
    <xf numFmtId="0" fontId="13" fillId="3" borderId="11" xfId="0" applyFont="1" applyFill="1" applyBorder="1" applyAlignment="1" applyProtection="1">
      <alignment horizontal="right" vertical="top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/>
    </xf>
    <xf numFmtId="8" fontId="18" fillId="3" borderId="0" xfId="0" applyNumberFormat="1" applyFont="1" applyFill="1" applyBorder="1" applyAlignment="1" applyProtection="1">
      <alignment horizontal="left" vertical="top" wrapText="1"/>
    </xf>
    <xf numFmtId="8" fontId="18" fillId="3" borderId="11" xfId="0" applyNumberFormat="1" applyFont="1" applyFill="1" applyBorder="1" applyAlignment="1" applyProtection="1">
      <alignment horizontal="left" vertical="top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46" xfId="0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right"/>
    </xf>
    <xf numFmtId="0" fontId="4" fillId="3" borderId="11" xfId="0" applyFont="1" applyFill="1" applyBorder="1" applyAlignment="1" applyProtection="1">
      <alignment horizontal="right"/>
    </xf>
    <xf numFmtId="0" fontId="4" fillId="3" borderId="46" xfId="0" applyFont="1" applyFill="1" applyBorder="1" applyAlignment="1" applyProtection="1">
      <alignment horizontal="center" vertical="center" wrapText="1"/>
    </xf>
    <xf numFmtId="8" fontId="4" fillId="8" borderId="7" xfId="0" applyNumberFormat="1" applyFont="1" applyFill="1" applyBorder="1" applyAlignment="1" applyProtection="1">
      <alignment horizontal="center" vertical="center"/>
    </xf>
    <xf numFmtId="8" fontId="4" fillId="8" borderId="29" xfId="0" applyNumberFormat="1" applyFont="1" applyFill="1" applyBorder="1" applyAlignment="1" applyProtection="1">
      <alignment horizontal="center" vertical="center"/>
    </xf>
    <xf numFmtId="8" fontId="4" fillId="8" borderId="28" xfId="0" applyNumberFormat="1" applyFont="1" applyFill="1" applyBorder="1" applyAlignment="1" applyProtection="1">
      <alignment horizontal="center" vertical="center"/>
    </xf>
    <xf numFmtId="168" fontId="21" fillId="3" borderId="44" xfId="0" applyNumberFormat="1" applyFont="1" applyFill="1" applyBorder="1" applyAlignment="1" applyProtection="1">
      <alignment horizontal="center" vertical="center"/>
    </xf>
    <xf numFmtId="168" fontId="21" fillId="3" borderId="48" xfId="0" applyNumberFormat="1" applyFont="1" applyFill="1" applyBorder="1" applyAlignment="1" applyProtection="1">
      <alignment horizontal="center" vertical="center"/>
    </xf>
    <xf numFmtId="168" fontId="21" fillId="3" borderId="44" xfId="0" applyNumberFormat="1" applyFont="1" applyFill="1" applyBorder="1" applyAlignment="1" applyProtection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7" fontId="2" fillId="0" borderId="21" xfId="0" applyNumberFormat="1" applyFont="1" applyBorder="1" applyAlignment="1">
      <alignment horizontal="center" vertical="center"/>
    </xf>
    <xf numFmtId="167" fontId="17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4" fontId="0" fillId="2" borderId="0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22">
    <dxf>
      <numFmt numFmtId="164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right" vertical="bottom" textRotation="0" wrapText="0" indent="0" justifyLastLine="0" shrinkToFit="0" readingOrder="0"/>
      <border>
        <right style="thin">
          <color indexed="64"/>
        </right>
      </border>
    </dxf>
    <dxf>
      <numFmt numFmtId="167" formatCode="0.00\ &quot;€/dt&quot;"/>
      <border outline="0">
        <right style="thin">
          <color indexed="64"/>
        </right>
      </border>
    </dxf>
    <dxf>
      <numFmt numFmtId="168" formatCode="0.00\ &quot;€/ha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167" formatCode="0.00\ &quot;€/dt&quot;"/>
    </dxf>
    <dxf>
      <numFmt numFmtId="166" formatCode="0.00\ &quot;dt/ha&quot;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2"/>
        </left>
        <right style="thin">
          <color theme="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2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2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  <protection locked="1" hidden="0"/>
    </dxf>
    <dxf>
      <font>
        <color theme="0"/>
      </font>
    </dxf>
    <dxf>
      <font>
        <color rgb="FF92D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8B700D-DAFC-4FD6-B172-09A41A33D1B2}" name="Ja" displayName="Ja" ref="B166:B168" totalsRowShown="0" headerRowDxfId="18" dataDxfId="16" headerRowBorderDxfId="17" tableBorderDxfId="15">
  <tableColumns count="1">
    <tableColumn id="1" xr3:uid="{566D160B-65BE-4E97-8B64-07BF0CD59F33}" name="JaNein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28A0ED-0591-4129-810F-A02977CF543A}" name="Nein" displayName="Nein" ref="C166:C167" totalsRowShown="0" headerRowDxfId="13" dataDxfId="11" headerRowBorderDxfId="12">
  <tableColumns count="1">
    <tableColumn id="1" xr3:uid="{D05D5DB2-13D9-41CD-9B89-388C7BCCE4A6}" name="NurNein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258AB-AC74-4B46-849A-0728E017BCD6}" name="Tabelle2" displayName="Tabelle2" ref="A1:G5" totalsRowShown="0" headerRowDxfId="9" dataDxfId="8" tableBorderDxfId="7">
  <autoFilter ref="A1:G5" xr:uid="{6C5258AB-AC74-4B46-849A-0728E017BCD6}"/>
  <tableColumns count="7">
    <tableColumn id="1" xr3:uid="{BA3EF01B-7BA4-42D0-998C-2949A4AA9B45}" name="Kulturart" dataDxfId="6"/>
    <tableColumn id="2" xr3:uid="{40900107-FA3C-49FF-8D57-88199D6B730A}" name="ERNTEMENGE fünfj. Durchschn. (dt/ha)" dataDxfId="5"/>
    <tableColumn id="5" xr3:uid="{7B07EACA-922C-4F3C-BC9C-27C3EE8A3FD0}" name="PREIS fünfj. Durchschn. (€/dt)" dataDxfId="4"/>
    <tableColumn id="9" xr3:uid="{6F6CE874-0FD2-453E-AB49-1248557B2C56}" name="Referenzwert Hektarerlös (€/ha)_x000a_(Ø Preis*Ø Ertrag 2019-2023) " dataDxfId="3">
      <calculatedColumnFormula>Tabelle2[[#This Row],[ERNTEMENGE fünfj. Durchschn. (dt/ha)]]*Tabelle2[[#This Row],[PREIS fünfj. Durchschn. (€/dt)]]</calculatedColumnFormula>
    </tableColumn>
    <tableColumn id="8" xr3:uid="{86A6DF44-CD7D-4C32-9016-63E6DC38CBAC}" name="Referenzpreis 2024 (€/dt) _x000a_" dataDxfId="2"/>
    <tableColumn id="6" xr3:uid="{F02D864C-14B2-43DB-A749-47B8F23EEFCE}" name="Erntekosten" dataDxfId="1"/>
    <tableColumn id="4" xr3:uid="{670D11D3-8F83-4D1E-8B03-A97045334637}" name="Sortierkoste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F700-9CA9-401E-B285-868BCEA508E9}">
  <dimension ref="A1:Y168"/>
  <sheetViews>
    <sheetView tabSelected="1" zoomScale="90" zoomScaleNormal="90" workbookViewId="0">
      <selection activeCell="I19" sqref="I19"/>
    </sheetView>
  </sheetViews>
  <sheetFormatPr baseColWidth="10" defaultRowHeight="12.75" x14ac:dyDescent="0.2"/>
  <cols>
    <col min="1" max="1" width="6.28515625" customWidth="1"/>
    <col min="2" max="2" width="10.42578125" customWidth="1"/>
    <col min="3" max="4" width="10.28515625" customWidth="1"/>
    <col min="5" max="5" width="25.7109375" customWidth="1"/>
    <col min="6" max="6" width="14.42578125" customWidth="1"/>
    <col min="7" max="7" width="13.42578125" customWidth="1"/>
    <col min="8" max="8" width="15" customWidth="1"/>
    <col min="9" max="9" width="18.7109375" customWidth="1"/>
    <col min="10" max="10" width="16.85546875" customWidth="1"/>
    <col min="11" max="11" width="18.7109375" customWidth="1"/>
    <col min="12" max="12" width="14.5703125" customWidth="1"/>
    <col min="13" max="13" width="11.7109375" customWidth="1"/>
    <col min="14" max="14" width="11.28515625" customWidth="1"/>
    <col min="15" max="15" width="11.7109375" customWidth="1"/>
    <col min="16" max="16" width="11.28515625" customWidth="1"/>
    <col min="17" max="20" width="11.7109375" customWidth="1"/>
    <col min="21" max="23" width="12.7109375" customWidth="1"/>
    <col min="24" max="24" width="13" customWidth="1"/>
    <col min="25" max="25" width="18.7109375" customWidth="1"/>
  </cols>
  <sheetData>
    <row r="1" spans="1:25" ht="20.25" x14ac:dyDescent="0.3">
      <c r="A1" s="43"/>
      <c r="B1" s="53" t="s">
        <v>89</v>
      </c>
      <c r="C1" s="53"/>
      <c r="D1" s="5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77"/>
      <c r="Y1" s="178"/>
    </row>
    <row r="2" spans="1:2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179"/>
      <c r="Y2" s="180"/>
    </row>
    <row r="3" spans="1:25" ht="15.75" x14ac:dyDescent="0.2">
      <c r="A3" s="43"/>
      <c r="B3" s="43"/>
      <c r="C3" s="43"/>
      <c r="D3" s="43"/>
      <c r="E3" s="55" t="s">
        <v>8</v>
      </c>
      <c r="F3" s="176"/>
      <c r="G3" s="176"/>
      <c r="H3" s="176"/>
      <c r="I3" s="43"/>
      <c r="J3" s="43"/>
      <c r="K3" s="43"/>
      <c r="L3" s="43"/>
      <c r="M3" s="43"/>
      <c r="N3" s="43"/>
      <c r="O3" s="43"/>
      <c r="P3" s="112"/>
      <c r="Q3" s="43"/>
      <c r="R3" s="43"/>
      <c r="S3" s="43"/>
      <c r="T3" s="43"/>
      <c r="U3" s="43"/>
      <c r="V3" s="43"/>
      <c r="W3" s="43"/>
      <c r="X3" s="43"/>
      <c r="Y3" s="56"/>
    </row>
    <row r="4" spans="1: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150"/>
      <c r="Q4" s="43"/>
      <c r="R4" s="43"/>
      <c r="S4" s="43"/>
      <c r="T4" s="43"/>
      <c r="U4" s="43"/>
      <c r="V4" s="43"/>
      <c r="W4" s="43"/>
      <c r="X4" s="43"/>
      <c r="Y4" s="56"/>
    </row>
    <row r="5" spans="1:25" ht="15.75" x14ac:dyDescent="0.25">
      <c r="A5" s="43"/>
      <c r="B5" s="43"/>
      <c r="C5" s="43"/>
      <c r="D5" s="43"/>
      <c r="E5" s="57" t="s">
        <v>4</v>
      </c>
      <c r="F5" s="223"/>
      <c r="G5" s="223"/>
      <c r="H5" s="223"/>
      <c r="I5" s="43"/>
      <c r="J5" s="43"/>
      <c r="K5" s="43"/>
      <c r="L5" s="43"/>
      <c r="M5" s="43"/>
      <c r="N5" s="43"/>
      <c r="O5" s="43"/>
      <c r="P5" s="150"/>
      <c r="Q5" s="111"/>
      <c r="R5" s="43"/>
      <c r="S5" s="43"/>
      <c r="T5" s="43"/>
      <c r="U5" s="43"/>
      <c r="V5" s="43"/>
      <c r="W5" s="43"/>
      <c r="X5" s="43"/>
      <c r="Y5" s="56"/>
    </row>
    <row r="6" spans="1:2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150"/>
      <c r="Q6" s="43"/>
      <c r="R6" s="43"/>
      <c r="S6" s="43"/>
      <c r="T6" s="43"/>
      <c r="U6" s="43"/>
      <c r="V6" s="43"/>
      <c r="W6" s="43"/>
      <c r="X6" s="43"/>
      <c r="Y6" s="56"/>
    </row>
    <row r="7" spans="1:25" ht="12.75" customHeight="1" x14ac:dyDescent="0.2">
      <c r="A7" s="43"/>
      <c r="B7" s="186" t="s">
        <v>84</v>
      </c>
      <c r="C7" s="186"/>
      <c r="D7" s="186"/>
      <c r="E7" s="186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56"/>
    </row>
    <row r="8" spans="1:25" x14ac:dyDescent="0.2">
      <c r="A8" s="43"/>
      <c r="B8" s="186"/>
      <c r="C8" s="186"/>
      <c r="D8" s="186"/>
      <c r="E8" s="186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56"/>
    </row>
    <row r="9" spans="1:25" s="1" customFormat="1" ht="13.5" thickBot="1" x14ac:dyDescent="0.25">
      <c r="A9" s="58"/>
      <c r="B9" s="183" t="s">
        <v>6</v>
      </c>
      <c r="C9" s="183"/>
      <c r="D9" s="58" t="s">
        <v>7</v>
      </c>
      <c r="E9" s="58" t="s">
        <v>17</v>
      </c>
      <c r="F9" s="58" t="s">
        <v>26</v>
      </c>
      <c r="G9" s="58" t="s">
        <v>9</v>
      </c>
      <c r="H9" s="58" t="s">
        <v>16</v>
      </c>
      <c r="I9" s="58" t="s">
        <v>11</v>
      </c>
      <c r="J9" s="58" t="s">
        <v>12</v>
      </c>
      <c r="K9" s="58" t="s">
        <v>13</v>
      </c>
      <c r="L9" s="58" t="s">
        <v>18</v>
      </c>
      <c r="M9" s="183" t="s">
        <v>19</v>
      </c>
      <c r="N9" s="183"/>
      <c r="O9" s="183" t="s">
        <v>38</v>
      </c>
      <c r="P9" s="183"/>
      <c r="Q9" s="183" t="s">
        <v>21</v>
      </c>
      <c r="R9" s="183"/>
      <c r="S9" s="183"/>
      <c r="T9" s="183"/>
      <c r="U9" s="183" t="s">
        <v>22</v>
      </c>
      <c r="V9" s="183"/>
      <c r="W9" s="183"/>
      <c r="X9" s="183"/>
      <c r="Y9" s="59" t="s">
        <v>23</v>
      </c>
    </row>
    <row r="10" spans="1:25" s="37" customFormat="1" ht="54.75" thickBot="1" x14ac:dyDescent="0.25">
      <c r="A10" s="60" t="s">
        <v>5</v>
      </c>
      <c r="B10" s="181" t="s">
        <v>24</v>
      </c>
      <c r="C10" s="182"/>
      <c r="D10" s="60" t="s">
        <v>86</v>
      </c>
      <c r="E10" s="60" t="s">
        <v>59</v>
      </c>
      <c r="F10" s="60" t="s">
        <v>87</v>
      </c>
      <c r="G10" s="60" t="s">
        <v>45</v>
      </c>
      <c r="H10" s="60" t="s">
        <v>49</v>
      </c>
      <c r="I10" s="61" t="s">
        <v>52</v>
      </c>
      <c r="J10" s="60" t="s">
        <v>50</v>
      </c>
      <c r="K10" s="61" t="s">
        <v>33</v>
      </c>
      <c r="L10" s="107" t="s">
        <v>51</v>
      </c>
      <c r="M10" s="184" t="s">
        <v>53</v>
      </c>
      <c r="N10" s="185"/>
      <c r="O10" s="184" t="s">
        <v>54</v>
      </c>
      <c r="P10" s="185"/>
      <c r="Q10" s="191" t="s">
        <v>55</v>
      </c>
      <c r="R10" s="192"/>
      <c r="S10" s="192"/>
      <c r="T10" s="193"/>
      <c r="U10" s="184" t="s">
        <v>48</v>
      </c>
      <c r="V10" s="196"/>
      <c r="W10" s="196"/>
      <c r="X10" s="185"/>
      <c r="Y10" s="60" t="s">
        <v>14</v>
      </c>
    </row>
    <row r="11" spans="1:25" s="41" customFormat="1" ht="47.25" customHeight="1" x14ac:dyDescent="0.2">
      <c r="A11" s="151"/>
      <c r="B11" s="174" t="s">
        <v>60</v>
      </c>
      <c r="C11" s="175"/>
      <c r="D11" s="122" t="s">
        <v>61</v>
      </c>
      <c r="E11" s="62" t="s">
        <v>10</v>
      </c>
      <c r="F11" s="102"/>
      <c r="G11" s="63"/>
      <c r="H11" s="63"/>
      <c r="I11" s="64"/>
      <c r="J11" s="42"/>
      <c r="K11" s="104"/>
      <c r="L11" s="108"/>
      <c r="M11" s="200" t="s">
        <v>43</v>
      </c>
      <c r="N11" s="201"/>
      <c r="O11" s="202" t="s">
        <v>58</v>
      </c>
      <c r="P11" s="201"/>
      <c r="Q11" s="93" t="s">
        <v>3</v>
      </c>
      <c r="R11" s="94" t="s">
        <v>1</v>
      </c>
      <c r="S11" s="88" t="s">
        <v>46</v>
      </c>
      <c r="T11" s="110" t="s">
        <v>2</v>
      </c>
      <c r="U11" s="86" t="s">
        <v>3</v>
      </c>
      <c r="V11" s="87" t="s">
        <v>1</v>
      </c>
      <c r="W11" s="88" t="s">
        <v>46</v>
      </c>
      <c r="X11" s="89" t="s">
        <v>2</v>
      </c>
      <c r="Y11" s="73"/>
    </row>
    <row r="12" spans="1:25" x14ac:dyDescent="0.2">
      <c r="A12" s="152">
        <v>1</v>
      </c>
      <c r="B12" s="43" t="s">
        <v>25</v>
      </c>
      <c r="C12" s="51"/>
      <c r="D12" s="49"/>
      <c r="E12" s="49"/>
      <c r="F12" s="65" t="str">
        <f>IFERROR(VLOOKUP(E12,Tabelle2[],4,0),"")</f>
        <v/>
      </c>
      <c r="G12" s="19"/>
      <c r="H12" s="19"/>
      <c r="I12" s="47"/>
      <c r="J12" s="45" t="str">
        <f>IFERROR(I12/G12,"")</f>
        <v/>
      </c>
      <c r="K12" s="105" t="str">
        <f>IFERROR(VLOOKUP(E12,Tabelle2[],5,0),"")</f>
        <v/>
      </c>
      <c r="L12" s="109" t="str">
        <f>IFERROR(J12*K12,"")</f>
        <v/>
      </c>
      <c r="M12" s="74"/>
      <c r="N12" s="75" t="str">
        <f>IF(OR(M12="",E12="",H12=""),"",IF(AND(M12="Nein",E12="Äpfel"),4600*H12,IF(AND(M12="Nein",E12="Birnen"),3600*H12,IF(AND(M12="Nein",E12="Kirschen"),3600*H12,IF(AND(M12="Nein",E12="Pflaumen"),3600*H12,0)))))</f>
        <v/>
      </c>
      <c r="O12" s="78"/>
      <c r="P12" s="103" t="str">
        <f>IF(OR(O12="",E12="",H12=""),"",IF(AND(O12="Nein",E12="Äpfel"),3600*H12,IF(AND(O12="Nein",E12="Birnen"),3200*H12,IF(AND(O12="Nein",E12="Kirschen"),3600*H12,IF(AND(O12="Nein",E12="Pflaumen"),3600*H12,0)))))</f>
        <v/>
      </c>
      <c r="Q12" s="92" t="str">
        <f>IFERROR(IF(AND(E12="Äpfel",((F12-L12)/F12)*100&gt;=0),((F12-L12)/F12)*100, "0,00 %"),"")</f>
        <v/>
      </c>
      <c r="R12" s="100" t="str">
        <f>IFERROR(IF(AND(E12="Birnen",((F12-L12)/F12)*100&gt;=0),((F12-L12)/F12)*100,"0,00 %"),"")</f>
        <v/>
      </c>
      <c r="S12" s="90" t="str">
        <f>IFERROR(IF(AND(E12="Kirschen",((F12-L12)/F12)*100&gt;=0),((F12-L12)/F12)*100,"0 ,00 %"),"")</f>
        <v/>
      </c>
      <c r="T12" s="120" t="str">
        <f>IFERROR(IF(AND(E12="Pflaumen",((F12-L12)/F12)*100&gt;=0),((F12-L12)/F12)*100,"0,00 %"),"")</f>
        <v/>
      </c>
      <c r="U12" s="97" t="str">
        <f>IF(OR($Q$37="",E12="",F12="",L12="",G12="",N12="",P12=""),"",IF(AND($Q$37="Beihilfeberechtigung",E12="Äpfel"),MAX(((F12-L12)*G12)-N12-P12,0),0))</f>
        <v/>
      </c>
      <c r="V12" s="83" t="str">
        <f>IF(OR($R$37="",E12="",F12="",L12="",G12="",N12="",P12=""),"",IF(AND($R$37="Beihilfeberechtigung",E12="Birnen"),MAX(((F12-L12)*G12)-N12-P12,0),0))</f>
        <v/>
      </c>
      <c r="W12" s="83" t="str">
        <f>IF(OR($S$37="",E12="",F12="",L12="",G12="",N12="",P12=""),"",IF(AND($S$37="Beihilfeberechtigung",E12="Kirschen"),MAX(((F12-L12)*G12)-N12-P12,0),0))</f>
        <v/>
      </c>
      <c r="X12" s="79" t="str">
        <f>IF(OR($T$37="",E12="",F12="",L12="",G12="",N12="",P12=""),"",IF(AND($T$37="Beihilfeberechtigung",E12="Pflaumen"),MAX(((F12-L12)*G12)-N12-P12,0),0))</f>
        <v/>
      </c>
      <c r="Y12" s="7"/>
    </row>
    <row r="13" spans="1:25" x14ac:dyDescent="0.2">
      <c r="A13" s="152">
        <v>2</v>
      </c>
      <c r="B13" s="43" t="s">
        <v>25</v>
      </c>
      <c r="C13" s="51"/>
      <c r="D13" s="49"/>
      <c r="E13" s="49"/>
      <c r="F13" s="65" t="str">
        <f>IFERROR(VLOOKUP(E13,Tabelle2[],4,0),"")</f>
        <v/>
      </c>
      <c r="G13" s="19"/>
      <c r="H13" s="19"/>
      <c r="I13" s="47"/>
      <c r="J13" s="45" t="str">
        <f t="shared" ref="J13:J36" si="0">IFERROR(I13/G13,"")</f>
        <v/>
      </c>
      <c r="K13" s="105" t="str">
        <f>IFERROR(VLOOKUP(E13,Tabelle2[],5,0),"")</f>
        <v/>
      </c>
      <c r="L13" s="65" t="str">
        <f t="shared" ref="L13:L36" si="1">IFERROR(J13*K13,"")</f>
        <v/>
      </c>
      <c r="M13" s="74"/>
      <c r="N13" s="75" t="str">
        <f t="shared" ref="N13:N36" si="2">IF(OR(M13="",E13="",H13=""),"",IF(AND(M13="Nein",E13="Äpfel"),4600*H13,IF(AND(M13="Nein",E13="Birnen"),3600*H13,IF(AND(M13="Nein",E13="Kirschen"),3600*H13,IF(AND(M13="Nein",E13="Pflaumen"),3600*H13,0)))))</f>
        <v/>
      </c>
      <c r="O13" s="78" t="s">
        <v>36</v>
      </c>
      <c r="P13" s="103" t="str">
        <f t="shared" ref="P13:P36" si="3">IF(OR(O13="",E13="",H13=""),"",IF(AND(O13="Nein",E13="Äpfel"),3600*H13,IF(AND(O13="Nein",E13="Birnen"),3200*H13,IF(AND(O13="Nein",E13="Kirschen"),3600*H13,IF(AND(O13="Nein",E13="Pflaumen"),3600*H13,0)))))</f>
        <v/>
      </c>
      <c r="Q13" s="92" t="str">
        <f t="shared" ref="Q13:Q36" si="4">IFERROR(IF(AND(E13="Äpfel",((F13-L13)/F13)*100&gt;=0),((F13-L13)/F13)*100, "0,00 %"),"")</f>
        <v/>
      </c>
      <c r="R13" s="100" t="str">
        <f t="shared" ref="R13:R36" si="5">IFERROR(IF(AND(E13="Birnen",((F13-L13)/F13)*100&gt;=0),((F13-L13)/F13)*100,"0,00 %"),"")</f>
        <v/>
      </c>
      <c r="S13" s="91" t="str">
        <f t="shared" ref="S13:S36" si="6">IFERROR(IF(AND(E13="Kirschen",((F13-L13)/F13)*100&gt;=0),((F13-L13)/F13)*100,"0 ,00 %"),"")</f>
        <v/>
      </c>
      <c r="T13" s="120" t="str">
        <f t="shared" ref="T13:T36" si="7">IFERROR(IF(AND(E13="Pflaumen",((F13-L13)/F13)*100&gt;=0),((F13-L13)/F13)*100,"0,00 %"),"")</f>
        <v/>
      </c>
      <c r="U13" s="98" t="str">
        <f t="shared" ref="U13:U36" si="8">IF(OR($Q$37="",E13="",F13="",L13="",G13="",N13="",P13=""),"",IF(AND($Q$37="Beihilfeberechtigung",E13="Äpfel"),MAX(((F13-L13)*G13)-N13-P13,0),0))</f>
        <v/>
      </c>
      <c r="V13" s="84" t="str">
        <f t="shared" ref="V13:V36" si="9">IF(OR($R$37="",E13="",F13="",L13="",G13="",N13="",P13=""),"",IF(AND($R$37="Beihilfeberechtigung",E13="Birnen"),MAX(((F13-L13)*G13)-N13-P13,0),0))</f>
        <v/>
      </c>
      <c r="W13" s="84" t="str">
        <f t="shared" ref="W13:W36" si="10">IF(OR($S$37="",E13="",F13="",L13="",G13="",N13="",P13=""),"",IF(AND($S$37="Beihilfeberechtigung",E13="Kirschen"),MAX(((F13-L13)*G13)-N13-P13,0),0))</f>
        <v/>
      </c>
      <c r="X13" s="80" t="str">
        <f t="shared" ref="X13:X36" si="11">IF(OR($T$37="",E13="",F13="",L13="",G13="",N13="",P13=""),"",IF(AND($T$37="Beihilfeberechtigung",E13="Pflaumen"),MAX(((F13-L13)*G13)-N13-P13,0),0))</f>
        <v/>
      </c>
      <c r="Y13" s="7"/>
    </row>
    <row r="14" spans="1:25" x14ac:dyDescent="0.2">
      <c r="A14" s="152">
        <v>3</v>
      </c>
      <c r="B14" s="43" t="s">
        <v>25</v>
      </c>
      <c r="C14" s="51"/>
      <c r="D14" s="49"/>
      <c r="E14" s="49"/>
      <c r="F14" s="65" t="str">
        <f>IFERROR(VLOOKUP(E14,Tabelle2[],4,0),"")</f>
        <v/>
      </c>
      <c r="G14" s="19"/>
      <c r="H14" s="19"/>
      <c r="I14" s="47"/>
      <c r="J14" s="45" t="str">
        <f t="shared" si="0"/>
        <v/>
      </c>
      <c r="K14" s="105" t="str">
        <f>IFERROR(VLOOKUP(E14,Tabelle2[],5,0),"")</f>
        <v/>
      </c>
      <c r="L14" s="65" t="str">
        <f t="shared" si="1"/>
        <v/>
      </c>
      <c r="M14" s="74"/>
      <c r="N14" s="75" t="str">
        <f t="shared" si="2"/>
        <v/>
      </c>
      <c r="O14" s="78" t="s">
        <v>36</v>
      </c>
      <c r="P14" s="103" t="str">
        <f t="shared" si="3"/>
        <v/>
      </c>
      <c r="Q14" s="92" t="str">
        <f t="shared" si="4"/>
        <v/>
      </c>
      <c r="R14" s="100" t="str">
        <f t="shared" si="5"/>
        <v/>
      </c>
      <c r="S14" s="91" t="str">
        <f t="shared" si="6"/>
        <v/>
      </c>
      <c r="T14" s="120" t="str">
        <f t="shared" si="7"/>
        <v/>
      </c>
      <c r="U14" s="98" t="str">
        <f t="shared" si="8"/>
        <v/>
      </c>
      <c r="V14" s="84" t="str">
        <f t="shared" si="9"/>
        <v/>
      </c>
      <c r="W14" s="84" t="str">
        <f t="shared" si="10"/>
        <v/>
      </c>
      <c r="X14" s="80" t="str">
        <f t="shared" si="11"/>
        <v/>
      </c>
      <c r="Y14" s="7"/>
    </row>
    <row r="15" spans="1:25" x14ac:dyDescent="0.2">
      <c r="A15" s="152">
        <v>4</v>
      </c>
      <c r="B15" s="43" t="s">
        <v>25</v>
      </c>
      <c r="C15" s="51"/>
      <c r="D15" s="49"/>
      <c r="E15" s="49"/>
      <c r="F15" s="65" t="str">
        <f>IFERROR(VLOOKUP(E15,Tabelle2[],4,0),"")</f>
        <v/>
      </c>
      <c r="G15" s="19"/>
      <c r="H15" s="19"/>
      <c r="I15" s="47"/>
      <c r="J15" s="45" t="str">
        <f t="shared" si="0"/>
        <v/>
      </c>
      <c r="K15" s="105" t="str">
        <f>IFERROR(VLOOKUP(E15,Tabelle2[],5,0),"")</f>
        <v/>
      </c>
      <c r="L15" s="65" t="str">
        <f t="shared" si="1"/>
        <v/>
      </c>
      <c r="M15" s="74"/>
      <c r="N15" s="75" t="str">
        <f t="shared" si="2"/>
        <v/>
      </c>
      <c r="O15" s="78" t="s">
        <v>36</v>
      </c>
      <c r="P15" s="103" t="str">
        <f t="shared" si="3"/>
        <v/>
      </c>
      <c r="Q15" s="92" t="str">
        <f t="shared" si="4"/>
        <v/>
      </c>
      <c r="R15" s="100" t="str">
        <f t="shared" si="5"/>
        <v/>
      </c>
      <c r="S15" s="91" t="str">
        <f t="shared" si="6"/>
        <v/>
      </c>
      <c r="T15" s="120" t="str">
        <f t="shared" si="7"/>
        <v/>
      </c>
      <c r="U15" s="98" t="str">
        <f t="shared" si="8"/>
        <v/>
      </c>
      <c r="V15" s="84" t="str">
        <f t="shared" si="9"/>
        <v/>
      </c>
      <c r="W15" s="84" t="str">
        <f t="shared" si="10"/>
        <v/>
      </c>
      <c r="X15" s="80" t="str">
        <f t="shared" si="11"/>
        <v/>
      </c>
      <c r="Y15" s="7"/>
    </row>
    <row r="16" spans="1:25" x14ac:dyDescent="0.2">
      <c r="A16" s="152">
        <v>5</v>
      </c>
      <c r="B16" s="43" t="s">
        <v>25</v>
      </c>
      <c r="C16" s="51"/>
      <c r="D16" s="49"/>
      <c r="E16" s="49"/>
      <c r="F16" s="65" t="str">
        <f>IFERROR(VLOOKUP(E16,Tabelle2[],4,0),"")</f>
        <v/>
      </c>
      <c r="G16" s="19"/>
      <c r="H16" s="19"/>
      <c r="I16" s="47"/>
      <c r="J16" s="45" t="str">
        <f t="shared" si="0"/>
        <v/>
      </c>
      <c r="K16" s="105" t="str">
        <f>IFERROR(VLOOKUP(E16,Tabelle2[],5,0),"")</f>
        <v/>
      </c>
      <c r="L16" s="65" t="str">
        <f t="shared" si="1"/>
        <v/>
      </c>
      <c r="M16" s="74"/>
      <c r="N16" s="75" t="str">
        <f t="shared" si="2"/>
        <v/>
      </c>
      <c r="O16" s="78" t="s">
        <v>36</v>
      </c>
      <c r="P16" s="103" t="str">
        <f t="shared" si="3"/>
        <v/>
      </c>
      <c r="Q16" s="92" t="str">
        <f t="shared" si="4"/>
        <v/>
      </c>
      <c r="R16" s="100" t="str">
        <f t="shared" si="5"/>
        <v/>
      </c>
      <c r="S16" s="91" t="str">
        <f t="shared" si="6"/>
        <v/>
      </c>
      <c r="T16" s="120" t="str">
        <f t="shared" si="7"/>
        <v/>
      </c>
      <c r="U16" s="98" t="str">
        <f t="shared" si="8"/>
        <v/>
      </c>
      <c r="V16" s="84" t="str">
        <f t="shared" si="9"/>
        <v/>
      </c>
      <c r="W16" s="84" t="str">
        <f t="shared" si="10"/>
        <v/>
      </c>
      <c r="X16" s="80" t="str">
        <f t="shared" si="11"/>
        <v/>
      </c>
      <c r="Y16" s="7"/>
    </row>
    <row r="17" spans="1:25" x14ac:dyDescent="0.2">
      <c r="A17" s="152">
        <v>6</v>
      </c>
      <c r="B17" s="43" t="s">
        <v>25</v>
      </c>
      <c r="C17" s="51"/>
      <c r="D17" s="49"/>
      <c r="E17" s="49"/>
      <c r="F17" s="65" t="str">
        <f>IFERROR(VLOOKUP(E17,Tabelle2[],4,0),"")</f>
        <v/>
      </c>
      <c r="G17" s="19"/>
      <c r="H17" s="19"/>
      <c r="I17" s="47"/>
      <c r="J17" s="45" t="str">
        <f t="shared" si="0"/>
        <v/>
      </c>
      <c r="K17" s="105" t="str">
        <f>IFERROR(VLOOKUP(E17,Tabelle2[],5,0),"")</f>
        <v/>
      </c>
      <c r="L17" s="65" t="str">
        <f t="shared" si="1"/>
        <v/>
      </c>
      <c r="M17" s="74"/>
      <c r="N17" s="75" t="str">
        <f t="shared" si="2"/>
        <v/>
      </c>
      <c r="O17" s="78" t="s">
        <v>37</v>
      </c>
      <c r="P17" s="103" t="str">
        <f t="shared" si="3"/>
        <v/>
      </c>
      <c r="Q17" s="92" t="str">
        <f t="shared" si="4"/>
        <v/>
      </c>
      <c r="R17" s="100" t="str">
        <f t="shared" si="5"/>
        <v/>
      </c>
      <c r="S17" s="91" t="str">
        <f t="shared" si="6"/>
        <v/>
      </c>
      <c r="T17" s="120" t="str">
        <f t="shared" si="7"/>
        <v/>
      </c>
      <c r="U17" s="98" t="str">
        <f t="shared" si="8"/>
        <v/>
      </c>
      <c r="V17" s="84" t="str">
        <f t="shared" si="9"/>
        <v/>
      </c>
      <c r="W17" s="84" t="str">
        <f t="shared" si="10"/>
        <v/>
      </c>
      <c r="X17" s="80" t="str">
        <f t="shared" si="11"/>
        <v/>
      </c>
      <c r="Y17" s="7"/>
    </row>
    <row r="18" spans="1:25" x14ac:dyDescent="0.2">
      <c r="A18" s="152">
        <v>7</v>
      </c>
      <c r="B18" s="43" t="s">
        <v>25</v>
      </c>
      <c r="C18" s="51"/>
      <c r="D18" s="49"/>
      <c r="E18" s="49"/>
      <c r="F18" s="65" t="str">
        <f>IFERROR(VLOOKUP(E18,Tabelle2[],4,0),"")</f>
        <v/>
      </c>
      <c r="G18" s="19"/>
      <c r="H18" s="19"/>
      <c r="I18" s="47"/>
      <c r="J18" s="45" t="str">
        <f t="shared" si="0"/>
        <v/>
      </c>
      <c r="K18" s="105" t="str">
        <f>IFERROR(VLOOKUP(E18,Tabelle2[],5,0),"")</f>
        <v/>
      </c>
      <c r="L18" s="65" t="str">
        <f t="shared" si="1"/>
        <v/>
      </c>
      <c r="M18" s="74"/>
      <c r="N18" s="75" t="str">
        <f t="shared" si="2"/>
        <v/>
      </c>
      <c r="O18" s="78" t="s">
        <v>36</v>
      </c>
      <c r="P18" s="103" t="str">
        <f t="shared" si="3"/>
        <v/>
      </c>
      <c r="Q18" s="92" t="str">
        <f t="shared" si="4"/>
        <v/>
      </c>
      <c r="R18" s="100" t="str">
        <f t="shared" si="5"/>
        <v/>
      </c>
      <c r="S18" s="91" t="str">
        <f t="shared" si="6"/>
        <v/>
      </c>
      <c r="T18" s="120" t="str">
        <f t="shared" si="7"/>
        <v/>
      </c>
      <c r="U18" s="98" t="str">
        <f t="shared" si="8"/>
        <v/>
      </c>
      <c r="V18" s="84" t="str">
        <f t="shared" si="9"/>
        <v/>
      </c>
      <c r="W18" s="84" t="str">
        <f t="shared" si="10"/>
        <v/>
      </c>
      <c r="X18" s="80" t="str">
        <f t="shared" si="11"/>
        <v/>
      </c>
      <c r="Y18" s="7"/>
    </row>
    <row r="19" spans="1:25" x14ac:dyDescent="0.2">
      <c r="A19" s="152">
        <v>8</v>
      </c>
      <c r="B19" s="43" t="s">
        <v>25</v>
      </c>
      <c r="C19" s="51"/>
      <c r="D19" s="49"/>
      <c r="E19" s="49"/>
      <c r="F19" s="65" t="str">
        <f>IFERROR(VLOOKUP(E19,Tabelle2[],4,0),"")</f>
        <v/>
      </c>
      <c r="G19" s="19"/>
      <c r="H19" s="19"/>
      <c r="I19" s="47"/>
      <c r="J19" s="45" t="str">
        <f t="shared" si="0"/>
        <v/>
      </c>
      <c r="K19" s="105" t="str">
        <f>IFERROR(VLOOKUP(E19,Tabelle2[],5,0),"")</f>
        <v/>
      </c>
      <c r="L19" s="65" t="str">
        <f t="shared" si="1"/>
        <v/>
      </c>
      <c r="M19" s="74"/>
      <c r="N19" s="75" t="str">
        <f t="shared" si="2"/>
        <v/>
      </c>
      <c r="O19" s="78" t="s">
        <v>36</v>
      </c>
      <c r="P19" s="103" t="str">
        <f t="shared" si="3"/>
        <v/>
      </c>
      <c r="Q19" s="92" t="str">
        <f t="shared" si="4"/>
        <v/>
      </c>
      <c r="R19" s="100" t="str">
        <f t="shared" si="5"/>
        <v/>
      </c>
      <c r="S19" s="91" t="str">
        <f t="shared" si="6"/>
        <v/>
      </c>
      <c r="T19" s="120" t="str">
        <f t="shared" si="7"/>
        <v/>
      </c>
      <c r="U19" s="98" t="str">
        <f t="shared" si="8"/>
        <v/>
      </c>
      <c r="V19" s="84" t="str">
        <f t="shared" si="9"/>
        <v/>
      </c>
      <c r="W19" s="84" t="str">
        <f t="shared" si="10"/>
        <v/>
      </c>
      <c r="X19" s="80" t="str">
        <f t="shared" si="11"/>
        <v/>
      </c>
      <c r="Y19" s="7"/>
    </row>
    <row r="20" spans="1:25" x14ac:dyDescent="0.2">
      <c r="A20" s="152">
        <v>9</v>
      </c>
      <c r="B20" s="43" t="s">
        <v>25</v>
      </c>
      <c r="C20" s="51"/>
      <c r="D20" s="49"/>
      <c r="E20" s="49"/>
      <c r="F20" s="65" t="str">
        <f>IFERROR(VLOOKUP(E20,Tabelle2[],4,0),"")</f>
        <v/>
      </c>
      <c r="G20" s="19"/>
      <c r="H20" s="19"/>
      <c r="I20" s="47"/>
      <c r="J20" s="45" t="str">
        <f t="shared" si="0"/>
        <v/>
      </c>
      <c r="K20" s="105" t="str">
        <f>IFERROR(VLOOKUP(E20,Tabelle2[],5,0),"")</f>
        <v/>
      </c>
      <c r="L20" s="65" t="str">
        <f t="shared" si="1"/>
        <v/>
      </c>
      <c r="M20" s="74"/>
      <c r="N20" s="75" t="str">
        <f t="shared" si="2"/>
        <v/>
      </c>
      <c r="O20" s="78" t="s">
        <v>36</v>
      </c>
      <c r="P20" s="103" t="str">
        <f t="shared" si="3"/>
        <v/>
      </c>
      <c r="Q20" s="92" t="str">
        <f t="shared" si="4"/>
        <v/>
      </c>
      <c r="R20" s="100" t="str">
        <f t="shared" si="5"/>
        <v/>
      </c>
      <c r="S20" s="91" t="str">
        <f t="shared" si="6"/>
        <v/>
      </c>
      <c r="T20" s="120" t="str">
        <f t="shared" si="7"/>
        <v/>
      </c>
      <c r="U20" s="98" t="str">
        <f t="shared" si="8"/>
        <v/>
      </c>
      <c r="V20" s="84" t="str">
        <f t="shared" si="9"/>
        <v/>
      </c>
      <c r="W20" s="84" t="str">
        <f t="shared" si="10"/>
        <v/>
      </c>
      <c r="X20" s="80" t="str">
        <f t="shared" si="11"/>
        <v/>
      </c>
      <c r="Y20" s="7"/>
    </row>
    <row r="21" spans="1:25" x14ac:dyDescent="0.2">
      <c r="A21" s="152">
        <v>10</v>
      </c>
      <c r="B21" s="43" t="s">
        <v>25</v>
      </c>
      <c r="C21" s="51"/>
      <c r="D21" s="49"/>
      <c r="E21" s="49"/>
      <c r="F21" s="65" t="str">
        <f>IFERROR(VLOOKUP(E21,Tabelle2[],4,0),"")</f>
        <v/>
      </c>
      <c r="G21" s="19"/>
      <c r="H21" s="19"/>
      <c r="I21" s="47"/>
      <c r="J21" s="45" t="str">
        <f t="shared" si="0"/>
        <v/>
      </c>
      <c r="K21" s="105" t="str">
        <f>IFERROR(VLOOKUP(E21,Tabelle2[],5,0),"")</f>
        <v/>
      </c>
      <c r="L21" s="65" t="str">
        <f t="shared" si="1"/>
        <v/>
      </c>
      <c r="M21" s="74"/>
      <c r="N21" s="75" t="str">
        <f t="shared" si="2"/>
        <v/>
      </c>
      <c r="O21" s="78" t="s">
        <v>36</v>
      </c>
      <c r="P21" s="103" t="str">
        <f t="shared" si="3"/>
        <v/>
      </c>
      <c r="Q21" s="92" t="str">
        <f t="shared" si="4"/>
        <v/>
      </c>
      <c r="R21" s="100" t="str">
        <f t="shared" si="5"/>
        <v/>
      </c>
      <c r="S21" s="91" t="str">
        <f t="shared" si="6"/>
        <v/>
      </c>
      <c r="T21" s="120" t="str">
        <f t="shared" si="7"/>
        <v/>
      </c>
      <c r="U21" s="98" t="str">
        <f t="shared" si="8"/>
        <v/>
      </c>
      <c r="V21" s="84" t="str">
        <f t="shared" si="9"/>
        <v/>
      </c>
      <c r="W21" s="84" t="str">
        <f t="shared" si="10"/>
        <v/>
      </c>
      <c r="X21" s="80" t="str">
        <f t="shared" si="11"/>
        <v/>
      </c>
      <c r="Y21" s="7"/>
    </row>
    <row r="22" spans="1:25" x14ac:dyDescent="0.2">
      <c r="A22" s="152">
        <v>11</v>
      </c>
      <c r="B22" s="43" t="s">
        <v>25</v>
      </c>
      <c r="C22" s="51"/>
      <c r="D22" s="49"/>
      <c r="E22" s="49"/>
      <c r="F22" s="65" t="str">
        <f>IFERROR(VLOOKUP(E22,Tabelle2[],4,0),"")</f>
        <v/>
      </c>
      <c r="G22" s="19"/>
      <c r="H22" s="19"/>
      <c r="I22" s="47"/>
      <c r="J22" s="45" t="str">
        <f t="shared" si="0"/>
        <v/>
      </c>
      <c r="K22" s="105" t="str">
        <f>IFERROR(VLOOKUP(E22,Tabelle2[],5,0),"")</f>
        <v/>
      </c>
      <c r="L22" s="65" t="str">
        <f t="shared" si="1"/>
        <v/>
      </c>
      <c r="M22" s="74"/>
      <c r="N22" s="75" t="str">
        <f t="shared" si="2"/>
        <v/>
      </c>
      <c r="O22" s="78" t="s">
        <v>36</v>
      </c>
      <c r="P22" s="103" t="str">
        <f t="shared" si="3"/>
        <v/>
      </c>
      <c r="Q22" s="92" t="str">
        <f t="shared" si="4"/>
        <v/>
      </c>
      <c r="R22" s="100" t="str">
        <f t="shared" si="5"/>
        <v/>
      </c>
      <c r="S22" s="91" t="str">
        <f t="shared" si="6"/>
        <v/>
      </c>
      <c r="T22" s="120" t="str">
        <f t="shared" si="7"/>
        <v/>
      </c>
      <c r="U22" s="98" t="str">
        <f t="shared" si="8"/>
        <v/>
      </c>
      <c r="V22" s="84" t="str">
        <f t="shared" si="9"/>
        <v/>
      </c>
      <c r="W22" s="84" t="str">
        <f t="shared" si="10"/>
        <v/>
      </c>
      <c r="X22" s="80" t="str">
        <f t="shared" si="11"/>
        <v/>
      </c>
      <c r="Y22" s="7"/>
    </row>
    <row r="23" spans="1:25" x14ac:dyDescent="0.2">
      <c r="A23" s="152">
        <v>12</v>
      </c>
      <c r="B23" s="43" t="s">
        <v>25</v>
      </c>
      <c r="C23" s="51"/>
      <c r="D23" s="49"/>
      <c r="E23" s="49"/>
      <c r="F23" s="65" t="str">
        <f>IFERROR(VLOOKUP(E23,Tabelle2[],4,0),"")</f>
        <v/>
      </c>
      <c r="G23" s="19"/>
      <c r="H23" s="19"/>
      <c r="I23" s="47"/>
      <c r="J23" s="45" t="str">
        <f t="shared" si="0"/>
        <v/>
      </c>
      <c r="K23" s="105" t="str">
        <f>IFERROR(VLOOKUP(E23,Tabelle2[],5,0),"")</f>
        <v/>
      </c>
      <c r="L23" s="65" t="str">
        <f t="shared" si="1"/>
        <v/>
      </c>
      <c r="M23" s="74"/>
      <c r="N23" s="75" t="str">
        <f t="shared" si="2"/>
        <v/>
      </c>
      <c r="O23" s="78" t="s">
        <v>36</v>
      </c>
      <c r="P23" s="103" t="str">
        <f t="shared" si="3"/>
        <v/>
      </c>
      <c r="Q23" s="92" t="str">
        <f t="shared" si="4"/>
        <v/>
      </c>
      <c r="R23" s="100" t="str">
        <f t="shared" si="5"/>
        <v/>
      </c>
      <c r="S23" s="91" t="str">
        <f t="shared" si="6"/>
        <v/>
      </c>
      <c r="T23" s="120" t="str">
        <f t="shared" si="7"/>
        <v/>
      </c>
      <c r="U23" s="98" t="str">
        <f t="shared" si="8"/>
        <v/>
      </c>
      <c r="V23" s="84" t="str">
        <f t="shared" si="9"/>
        <v/>
      </c>
      <c r="W23" s="84" t="str">
        <f t="shared" si="10"/>
        <v/>
      </c>
      <c r="X23" s="80" t="str">
        <f t="shared" si="11"/>
        <v/>
      </c>
      <c r="Y23" s="7"/>
    </row>
    <row r="24" spans="1:25" x14ac:dyDescent="0.2">
      <c r="A24" s="152">
        <v>13</v>
      </c>
      <c r="B24" s="43" t="s">
        <v>25</v>
      </c>
      <c r="C24" s="51"/>
      <c r="D24" s="49"/>
      <c r="E24" s="49"/>
      <c r="F24" s="65" t="str">
        <f>IFERROR(VLOOKUP(E24,Tabelle2[],4,0),"")</f>
        <v/>
      </c>
      <c r="G24" s="19"/>
      <c r="H24" s="19"/>
      <c r="I24" s="47"/>
      <c r="J24" s="45" t="str">
        <f t="shared" si="0"/>
        <v/>
      </c>
      <c r="K24" s="105" t="str">
        <f>IFERROR(VLOOKUP(E24,Tabelle2[],5,0),"")</f>
        <v/>
      </c>
      <c r="L24" s="65" t="str">
        <f t="shared" si="1"/>
        <v/>
      </c>
      <c r="M24" s="74"/>
      <c r="N24" s="75" t="str">
        <f t="shared" si="2"/>
        <v/>
      </c>
      <c r="O24" s="78" t="s">
        <v>36</v>
      </c>
      <c r="P24" s="103" t="str">
        <f t="shared" si="3"/>
        <v/>
      </c>
      <c r="Q24" s="92" t="str">
        <f t="shared" si="4"/>
        <v/>
      </c>
      <c r="R24" s="100" t="str">
        <f t="shared" si="5"/>
        <v/>
      </c>
      <c r="S24" s="91" t="str">
        <f t="shared" si="6"/>
        <v/>
      </c>
      <c r="T24" s="120" t="str">
        <f t="shared" si="7"/>
        <v/>
      </c>
      <c r="U24" s="98" t="str">
        <f t="shared" si="8"/>
        <v/>
      </c>
      <c r="V24" s="84" t="str">
        <f t="shared" si="9"/>
        <v/>
      </c>
      <c r="W24" s="84" t="str">
        <f t="shared" si="10"/>
        <v/>
      </c>
      <c r="X24" s="80" t="str">
        <f t="shared" si="11"/>
        <v/>
      </c>
      <c r="Y24" s="7"/>
    </row>
    <row r="25" spans="1:25" x14ac:dyDescent="0.2">
      <c r="A25" s="152">
        <v>14</v>
      </c>
      <c r="B25" s="43" t="s">
        <v>25</v>
      </c>
      <c r="C25" s="51"/>
      <c r="D25" s="49"/>
      <c r="E25" s="49"/>
      <c r="F25" s="65" t="str">
        <f>IFERROR(VLOOKUP(E25,Tabelle2[],4,0),"")</f>
        <v/>
      </c>
      <c r="G25" s="19"/>
      <c r="H25" s="19"/>
      <c r="I25" s="47"/>
      <c r="J25" s="45" t="str">
        <f t="shared" si="0"/>
        <v/>
      </c>
      <c r="K25" s="105" t="str">
        <f>IFERROR(VLOOKUP(E25,Tabelle2[],5,0),"")</f>
        <v/>
      </c>
      <c r="L25" s="65" t="str">
        <f t="shared" si="1"/>
        <v/>
      </c>
      <c r="M25" s="74"/>
      <c r="N25" s="75" t="str">
        <f t="shared" si="2"/>
        <v/>
      </c>
      <c r="O25" s="78" t="s">
        <v>36</v>
      </c>
      <c r="P25" s="103" t="str">
        <f t="shared" si="3"/>
        <v/>
      </c>
      <c r="Q25" s="92" t="str">
        <f t="shared" si="4"/>
        <v/>
      </c>
      <c r="R25" s="100" t="str">
        <f t="shared" si="5"/>
        <v/>
      </c>
      <c r="S25" s="91" t="str">
        <f t="shared" si="6"/>
        <v/>
      </c>
      <c r="T25" s="120" t="str">
        <f t="shared" si="7"/>
        <v/>
      </c>
      <c r="U25" s="98" t="str">
        <f t="shared" si="8"/>
        <v/>
      </c>
      <c r="V25" s="84" t="str">
        <f t="shared" si="9"/>
        <v/>
      </c>
      <c r="W25" s="84" t="str">
        <f t="shared" si="10"/>
        <v/>
      </c>
      <c r="X25" s="80" t="str">
        <f t="shared" si="11"/>
        <v/>
      </c>
      <c r="Y25" s="7"/>
    </row>
    <row r="26" spans="1:25" x14ac:dyDescent="0.2">
      <c r="A26" s="152">
        <v>15</v>
      </c>
      <c r="B26" s="43" t="s">
        <v>25</v>
      </c>
      <c r="C26" s="51"/>
      <c r="D26" s="49"/>
      <c r="E26" s="49"/>
      <c r="F26" s="65" t="str">
        <f>IFERROR(VLOOKUP(E26,Tabelle2[],4,0),"")</f>
        <v/>
      </c>
      <c r="G26" s="19"/>
      <c r="H26" s="19"/>
      <c r="I26" s="47"/>
      <c r="J26" s="45" t="str">
        <f t="shared" si="0"/>
        <v/>
      </c>
      <c r="K26" s="105" t="str">
        <f>IFERROR(VLOOKUP(E26,Tabelle2[],5,0),"")</f>
        <v/>
      </c>
      <c r="L26" s="65" t="str">
        <f t="shared" si="1"/>
        <v/>
      </c>
      <c r="M26" s="74"/>
      <c r="N26" s="75" t="str">
        <f t="shared" si="2"/>
        <v/>
      </c>
      <c r="O26" s="78" t="s">
        <v>36</v>
      </c>
      <c r="P26" s="103" t="str">
        <f t="shared" si="3"/>
        <v/>
      </c>
      <c r="Q26" s="92" t="str">
        <f t="shared" si="4"/>
        <v/>
      </c>
      <c r="R26" s="100" t="str">
        <f t="shared" si="5"/>
        <v/>
      </c>
      <c r="S26" s="91" t="str">
        <f t="shared" si="6"/>
        <v/>
      </c>
      <c r="T26" s="120" t="str">
        <f t="shared" si="7"/>
        <v/>
      </c>
      <c r="U26" s="98" t="str">
        <f t="shared" si="8"/>
        <v/>
      </c>
      <c r="V26" s="84" t="str">
        <f t="shared" si="9"/>
        <v/>
      </c>
      <c r="W26" s="84" t="str">
        <f t="shared" si="10"/>
        <v/>
      </c>
      <c r="X26" s="80" t="str">
        <f t="shared" si="11"/>
        <v/>
      </c>
      <c r="Y26" s="7"/>
    </row>
    <row r="27" spans="1:25" x14ac:dyDescent="0.2">
      <c r="A27" s="152">
        <v>16</v>
      </c>
      <c r="B27" s="43" t="s">
        <v>25</v>
      </c>
      <c r="C27" s="51"/>
      <c r="D27" s="49"/>
      <c r="E27" s="49"/>
      <c r="F27" s="65" t="str">
        <f>IFERROR(VLOOKUP(E27,Tabelle2[],4,0),"")</f>
        <v/>
      </c>
      <c r="G27" s="19"/>
      <c r="H27" s="19"/>
      <c r="I27" s="47"/>
      <c r="J27" s="45" t="str">
        <f t="shared" si="0"/>
        <v/>
      </c>
      <c r="K27" s="105" t="str">
        <f>IFERROR(VLOOKUP(E27,Tabelle2[],5,0),"")</f>
        <v/>
      </c>
      <c r="L27" s="65" t="str">
        <f t="shared" si="1"/>
        <v/>
      </c>
      <c r="M27" s="74"/>
      <c r="N27" s="75" t="str">
        <f t="shared" si="2"/>
        <v/>
      </c>
      <c r="O27" s="78" t="s">
        <v>36</v>
      </c>
      <c r="P27" s="103" t="str">
        <f t="shared" si="3"/>
        <v/>
      </c>
      <c r="Q27" s="92" t="str">
        <f t="shared" si="4"/>
        <v/>
      </c>
      <c r="R27" s="100" t="str">
        <f t="shared" si="5"/>
        <v/>
      </c>
      <c r="S27" s="91" t="str">
        <f t="shared" si="6"/>
        <v/>
      </c>
      <c r="T27" s="120" t="str">
        <f t="shared" si="7"/>
        <v/>
      </c>
      <c r="U27" s="98" t="str">
        <f t="shared" si="8"/>
        <v/>
      </c>
      <c r="V27" s="84" t="str">
        <f t="shared" si="9"/>
        <v/>
      </c>
      <c r="W27" s="84" t="str">
        <f t="shared" si="10"/>
        <v/>
      </c>
      <c r="X27" s="80" t="str">
        <f t="shared" si="11"/>
        <v/>
      </c>
      <c r="Y27" s="7"/>
    </row>
    <row r="28" spans="1:25" x14ac:dyDescent="0.2">
      <c r="A28" s="152">
        <v>17</v>
      </c>
      <c r="B28" s="43" t="s">
        <v>25</v>
      </c>
      <c r="C28" s="51"/>
      <c r="D28" s="49"/>
      <c r="E28" s="49"/>
      <c r="F28" s="65" t="str">
        <f>IFERROR(VLOOKUP(E28,Tabelle2[],4,0),"")</f>
        <v/>
      </c>
      <c r="G28" s="19"/>
      <c r="H28" s="19"/>
      <c r="I28" s="47"/>
      <c r="J28" s="45" t="str">
        <f t="shared" si="0"/>
        <v/>
      </c>
      <c r="K28" s="105" t="str">
        <f>IFERROR(VLOOKUP(E28,Tabelle2[],5,0),"")</f>
        <v/>
      </c>
      <c r="L28" s="65" t="str">
        <f t="shared" si="1"/>
        <v/>
      </c>
      <c r="M28" s="74"/>
      <c r="N28" s="75" t="str">
        <f t="shared" si="2"/>
        <v/>
      </c>
      <c r="O28" s="78" t="s">
        <v>36</v>
      </c>
      <c r="P28" s="103" t="str">
        <f t="shared" si="3"/>
        <v/>
      </c>
      <c r="Q28" s="92" t="str">
        <f t="shared" si="4"/>
        <v/>
      </c>
      <c r="R28" s="100" t="str">
        <f t="shared" si="5"/>
        <v/>
      </c>
      <c r="S28" s="91" t="str">
        <f t="shared" si="6"/>
        <v/>
      </c>
      <c r="T28" s="120" t="str">
        <f t="shared" si="7"/>
        <v/>
      </c>
      <c r="U28" s="98" t="str">
        <f t="shared" si="8"/>
        <v/>
      </c>
      <c r="V28" s="84" t="str">
        <f t="shared" si="9"/>
        <v/>
      </c>
      <c r="W28" s="84" t="str">
        <f t="shared" si="10"/>
        <v/>
      </c>
      <c r="X28" s="80" t="str">
        <f t="shared" si="11"/>
        <v/>
      </c>
      <c r="Y28" s="7"/>
    </row>
    <row r="29" spans="1:25" x14ac:dyDescent="0.2">
      <c r="A29" s="152">
        <v>18</v>
      </c>
      <c r="B29" s="43" t="s">
        <v>25</v>
      </c>
      <c r="C29" s="51"/>
      <c r="D29" s="49"/>
      <c r="E29" s="49"/>
      <c r="F29" s="65" t="str">
        <f>IFERROR(VLOOKUP(E29,Tabelle2[],4,0),"")</f>
        <v/>
      </c>
      <c r="G29" s="19"/>
      <c r="H29" s="19"/>
      <c r="I29" s="47"/>
      <c r="J29" s="45" t="str">
        <f t="shared" si="0"/>
        <v/>
      </c>
      <c r="K29" s="105" t="str">
        <f>IFERROR(VLOOKUP(E29,Tabelle2[],5,0),"")</f>
        <v/>
      </c>
      <c r="L29" s="65" t="str">
        <f t="shared" si="1"/>
        <v/>
      </c>
      <c r="M29" s="74"/>
      <c r="N29" s="75" t="str">
        <f t="shared" si="2"/>
        <v/>
      </c>
      <c r="O29" s="78" t="s">
        <v>36</v>
      </c>
      <c r="P29" s="103" t="str">
        <f t="shared" si="3"/>
        <v/>
      </c>
      <c r="Q29" s="92" t="str">
        <f t="shared" si="4"/>
        <v/>
      </c>
      <c r="R29" s="100" t="str">
        <f t="shared" si="5"/>
        <v/>
      </c>
      <c r="S29" s="91" t="str">
        <f t="shared" si="6"/>
        <v/>
      </c>
      <c r="T29" s="120" t="str">
        <f t="shared" si="7"/>
        <v/>
      </c>
      <c r="U29" s="98" t="str">
        <f t="shared" si="8"/>
        <v/>
      </c>
      <c r="V29" s="84" t="str">
        <f t="shared" si="9"/>
        <v/>
      </c>
      <c r="W29" s="84" t="str">
        <f t="shared" si="10"/>
        <v/>
      </c>
      <c r="X29" s="80" t="str">
        <f t="shared" si="11"/>
        <v/>
      </c>
      <c r="Y29" s="7"/>
    </row>
    <row r="30" spans="1:25" x14ac:dyDescent="0.2">
      <c r="A30" s="152">
        <v>19</v>
      </c>
      <c r="B30" s="43" t="s">
        <v>25</v>
      </c>
      <c r="C30" s="51"/>
      <c r="D30" s="49"/>
      <c r="E30" s="49"/>
      <c r="F30" s="65" t="str">
        <f>IFERROR(VLOOKUP(E30,Tabelle2[],4,0),"")</f>
        <v/>
      </c>
      <c r="G30" s="19"/>
      <c r="H30" s="19"/>
      <c r="I30" s="47"/>
      <c r="J30" s="45" t="str">
        <f t="shared" si="0"/>
        <v/>
      </c>
      <c r="K30" s="105" t="str">
        <f>IFERROR(VLOOKUP(E30,Tabelle2[],5,0),"")</f>
        <v/>
      </c>
      <c r="L30" s="65" t="str">
        <f t="shared" si="1"/>
        <v/>
      </c>
      <c r="M30" s="74"/>
      <c r="N30" s="75" t="str">
        <f t="shared" si="2"/>
        <v/>
      </c>
      <c r="O30" s="78" t="s">
        <v>36</v>
      </c>
      <c r="P30" s="103" t="str">
        <f t="shared" si="3"/>
        <v/>
      </c>
      <c r="Q30" s="92" t="str">
        <f t="shared" si="4"/>
        <v/>
      </c>
      <c r="R30" s="100" t="str">
        <f t="shared" si="5"/>
        <v/>
      </c>
      <c r="S30" s="91" t="str">
        <f t="shared" si="6"/>
        <v/>
      </c>
      <c r="T30" s="120" t="str">
        <f t="shared" si="7"/>
        <v/>
      </c>
      <c r="U30" s="98" t="str">
        <f t="shared" si="8"/>
        <v/>
      </c>
      <c r="V30" s="84" t="str">
        <f t="shared" si="9"/>
        <v/>
      </c>
      <c r="W30" s="84" t="str">
        <f t="shared" si="10"/>
        <v/>
      </c>
      <c r="X30" s="80" t="str">
        <f t="shared" si="11"/>
        <v/>
      </c>
      <c r="Y30" s="7"/>
    </row>
    <row r="31" spans="1:25" x14ac:dyDescent="0.2">
      <c r="A31" s="152">
        <v>20</v>
      </c>
      <c r="B31" s="43" t="s">
        <v>25</v>
      </c>
      <c r="C31" s="51"/>
      <c r="D31" s="49"/>
      <c r="E31" s="49"/>
      <c r="F31" s="65" t="str">
        <f>IFERROR(VLOOKUP(E31,Tabelle2[],4,0),"")</f>
        <v/>
      </c>
      <c r="G31" s="19"/>
      <c r="H31" s="19"/>
      <c r="I31" s="47"/>
      <c r="J31" s="45" t="str">
        <f t="shared" si="0"/>
        <v/>
      </c>
      <c r="K31" s="105" t="str">
        <f>IFERROR(VLOOKUP(E31,Tabelle2[],5,0),"")</f>
        <v/>
      </c>
      <c r="L31" s="65" t="str">
        <f t="shared" si="1"/>
        <v/>
      </c>
      <c r="M31" s="74"/>
      <c r="N31" s="75" t="str">
        <f t="shared" si="2"/>
        <v/>
      </c>
      <c r="O31" s="78" t="s">
        <v>36</v>
      </c>
      <c r="P31" s="103" t="str">
        <f t="shared" si="3"/>
        <v/>
      </c>
      <c r="Q31" s="92" t="str">
        <f t="shared" si="4"/>
        <v/>
      </c>
      <c r="R31" s="100" t="str">
        <f t="shared" si="5"/>
        <v/>
      </c>
      <c r="S31" s="91" t="str">
        <f t="shared" si="6"/>
        <v/>
      </c>
      <c r="T31" s="120" t="str">
        <f t="shared" si="7"/>
        <v/>
      </c>
      <c r="U31" s="98" t="str">
        <f t="shared" si="8"/>
        <v/>
      </c>
      <c r="V31" s="84" t="str">
        <f t="shared" si="9"/>
        <v/>
      </c>
      <c r="W31" s="84" t="str">
        <f t="shared" si="10"/>
        <v/>
      </c>
      <c r="X31" s="80" t="str">
        <f t="shared" si="11"/>
        <v/>
      </c>
      <c r="Y31" s="7"/>
    </row>
    <row r="32" spans="1:25" x14ac:dyDescent="0.2">
      <c r="A32" s="152">
        <v>21</v>
      </c>
      <c r="B32" s="43" t="s">
        <v>25</v>
      </c>
      <c r="C32" s="51"/>
      <c r="D32" s="49"/>
      <c r="E32" s="49"/>
      <c r="F32" s="65" t="str">
        <f>IFERROR(VLOOKUP(E32,Tabelle2[],4,0),"")</f>
        <v/>
      </c>
      <c r="G32" s="19"/>
      <c r="H32" s="19"/>
      <c r="I32" s="47"/>
      <c r="J32" s="45" t="str">
        <f t="shared" si="0"/>
        <v/>
      </c>
      <c r="K32" s="105" t="str">
        <f>IFERROR(VLOOKUP(E32,Tabelle2[],5,0),"")</f>
        <v/>
      </c>
      <c r="L32" s="65" t="str">
        <f t="shared" si="1"/>
        <v/>
      </c>
      <c r="M32" s="74"/>
      <c r="N32" s="75" t="str">
        <f t="shared" si="2"/>
        <v/>
      </c>
      <c r="O32" s="78" t="s">
        <v>36</v>
      </c>
      <c r="P32" s="103" t="str">
        <f t="shared" si="3"/>
        <v/>
      </c>
      <c r="Q32" s="92" t="str">
        <f t="shared" si="4"/>
        <v/>
      </c>
      <c r="R32" s="100" t="str">
        <f t="shared" si="5"/>
        <v/>
      </c>
      <c r="S32" s="91" t="str">
        <f t="shared" si="6"/>
        <v/>
      </c>
      <c r="T32" s="120" t="str">
        <f t="shared" si="7"/>
        <v/>
      </c>
      <c r="U32" s="98" t="str">
        <f t="shared" si="8"/>
        <v/>
      </c>
      <c r="V32" s="84" t="str">
        <f t="shared" si="9"/>
        <v/>
      </c>
      <c r="W32" s="84" t="str">
        <f t="shared" si="10"/>
        <v/>
      </c>
      <c r="X32" s="80" t="str">
        <f t="shared" si="11"/>
        <v/>
      </c>
      <c r="Y32" s="7"/>
    </row>
    <row r="33" spans="1:25" x14ac:dyDescent="0.2">
      <c r="A33" s="152">
        <v>22</v>
      </c>
      <c r="B33" s="43" t="s">
        <v>25</v>
      </c>
      <c r="C33" s="51"/>
      <c r="D33" s="49"/>
      <c r="E33" s="49"/>
      <c r="F33" s="65" t="str">
        <f>IFERROR(VLOOKUP(E33,Tabelle2[],4,0),"")</f>
        <v/>
      </c>
      <c r="G33" s="19"/>
      <c r="H33" s="19"/>
      <c r="I33" s="47"/>
      <c r="J33" s="45" t="str">
        <f t="shared" si="0"/>
        <v/>
      </c>
      <c r="K33" s="105" t="str">
        <f>IFERROR(VLOOKUP(E33,Tabelle2[],5,0),"")</f>
        <v/>
      </c>
      <c r="L33" s="65" t="str">
        <f t="shared" si="1"/>
        <v/>
      </c>
      <c r="M33" s="74"/>
      <c r="N33" s="75" t="str">
        <f t="shared" si="2"/>
        <v/>
      </c>
      <c r="O33" s="78" t="s">
        <v>36</v>
      </c>
      <c r="P33" s="103" t="str">
        <f t="shared" si="3"/>
        <v/>
      </c>
      <c r="Q33" s="92" t="str">
        <f t="shared" si="4"/>
        <v/>
      </c>
      <c r="R33" s="100" t="str">
        <f t="shared" si="5"/>
        <v/>
      </c>
      <c r="S33" s="91" t="str">
        <f t="shared" si="6"/>
        <v/>
      </c>
      <c r="T33" s="120" t="str">
        <f t="shared" si="7"/>
        <v/>
      </c>
      <c r="U33" s="98" t="str">
        <f t="shared" si="8"/>
        <v/>
      </c>
      <c r="V33" s="84" t="str">
        <f t="shared" si="9"/>
        <v/>
      </c>
      <c r="W33" s="84" t="str">
        <f t="shared" si="10"/>
        <v/>
      </c>
      <c r="X33" s="80" t="str">
        <f t="shared" si="11"/>
        <v/>
      </c>
      <c r="Y33" s="7"/>
    </row>
    <row r="34" spans="1:25" x14ac:dyDescent="0.2">
      <c r="A34" s="152">
        <v>23</v>
      </c>
      <c r="B34" s="43" t="s">
        <v>25</v>
      </c>
      <c r="C34" s="51"/>
      <c r="D34" s="49"/>
      <c r="E34" s="49"/>
      <c r="F34" s="65" t="str">
        <f>IFERROR(VLOOKUP(E34,Tabelle2[],4,0),"")</f>
        <v/>
      </c>
      <c r="G34" s="19"/>
      <c r="H34" s="19"/>
      <c r="I34" s="47"/>
      <c r="J34" s="45" t="str">
        <f t="shared" si="0"/>
        <v/>
      </c>
      <c r="K34" s="105" t="str">
        <f>IFERROR(VLOOKUP(E34,Tabelle2[],5,0),"")</f>
        <v/>
      </c>
      <c r="L34" s="65" t="str">
        <f t="shared" si="1"/>
        <v/>
      </c>
      <c r="M34" s="74"/>
      <c r="N34" s="75" t="str">
        <f t="shared" si="2"/>
        <v/>
      </c>
      <c r="O34" s="78" t="s">
        <v>36</v>
      </c>
      <c r="P34" s="103" t="str">
        <f t="shared" si="3"/>
        <v/>
      </c>
      <c r="Q34" s="92" t="str">
        <f t="shared" si="4"/>
        <v/>
      </c>
      <c r="R34" s="100" t="str">
        <f t="shared" si="5"/>
        <v/>
      </c>
      <c r="S34" s="91" t="str">
        <f t="shared" si="6"/>
        <v/>
      </c>
      <c r="T34" s="120" t="str">
        <f t="shared" si="7"/>
        <v/>
      </c>
      <c r="U34" s="98" t="str">
        <f t="shared" si="8"/>
        <v/>
      </c>
      <c r="V34" s="84" t="str">
        <f t="shared" si="9"/>
        <v/>
      </c>
      <c r="W34" s="84" t="str">
        <f t="shared" si="10"/>
        <v/>
      </c>
      <c r="X34" s="80" t="str">
        <f t="shared" si="11"/>
        <v/>
      </c>
      <c r="Y34" s="7"/>
    </row>
    <row r="35" spans="1:25" x14ac:dyDescent="0.2">
      <c r="A35" s="152">
        <v>24</v>
      </c>
      <c r="B35" s="43" t="s">
        <v>25</v>
      </c>
      <c r="C35" s="51"/>
      <c r="D35" s="49"/>
      <c r="E35" s="49"/>
      <c r="F35" s="65" t="str">
        <f>IFERROR(VLOOKUP(E35,Tabelle2[],4,0),"")</f>
        <v/>
      </c>
      <c r="G35" s="19"/>
      <c r="H35" s="19"/>
      <c r="I35" s="47"/>
      <c r="J35" s="45" t="str">
        <f t="shared" si="0"/>
        <v/>
      </c>
      <c r="K35" s="105" t="str">
        <f>IFERROR(VLOOKUP(E35,Tabelle2[],5,0),"")</f>
        <v/>
      </c>
      <c r="L35" s="65" t="str">
        <f t="shared" si="1"/>
        <v/>
      </c>
      <c r="M35" s="74"/>
      <c r="N35" s="75" t="str">
        <f t="shared" si="2"/>
        <v/>
      </c>
      <c r="O35" s="78" t="s">
        <v>36</v>
      </c>
      <c r="P35" s="103" t="str">
        <f t="shared" si="3"/>
        <v/>
      </c>
      <c r="Q35" s="92" t="str">
        <f t="shared" si="4"/>
        <v/>
      </c>
      <c r="R35" s="100" t="str">
        <f t="shared" si="5"/>
        <v/>
      </c>
      <c r="S35" s="91" t="str">
        <f t="shared" si="6"/>
        <v/>
      </c>
      <c r="T35" s="120" t="str">
        <f t="shared" si="7"/>
        <v/>
      </c>
      <c r="U35" s="98" t="str">
        <f t="shared" si="8"/>
        <v/>
      </c>
      <c r="V35" s="84" t="str">
        <f t="shared" si="9"/>
        <v/>
      </c>
      <c r="W35" s="84" t="str">
        <f t="shared" si="10"/>
        <v/>
      </c>
      <c r="X35" s="80" t="str">
        <f t="shared" si="11"/>
        <v/>
      </c>
      <c r="Y35" s="7"/>
    </row>
    <row r="36" spans="1:25" ht="13.5" thickBot="1" x14ac:dyDescent="0.25">
      <c r="A36" s="153">
        <v>25</v>
      </c>
      <c r="B36" s="44" t="s">
        <v>25</v>
      </c>
      <c r="C36" s="52"/>
      <c r="D36" s="50"/>
      <c r="E36" s="50"/>
      <c r="F36" s="67" t="str">
        <f>IFERROR(VLOOKUP(E36,Tabelle2[],4,0),"")</f>
        <v/>
      </c>
      <c r="G36" s="20"/>
      <c r="H36" s="20"/>
      <c r="I36" s="48"/>
      <c r="J36" s="46" t="str">
        <f t="shared" si="0"/>
        <v/>
      </c>
      <c r="K36" s="106" t="str">
        <f>IFERROR(VLOOKUP(E36,Tabelle2[],5,0),"")</f>
        <v/>
      </c>
      <c r="L36" s="67" t="str">
        <f t="shared" si="1"/>
        <v/>
      </c>
      <c r="M36" s="76"/>
      <c r="N36" s="77" t="str">
        <f t="shared" si="2"/>
        <v/>
      </c>
      <c r="O36" s="76" t="s">
        <v>36</v>
      </c>
      <c r="P36" s="113" t="str">
        <f t="shared" si="3"/>
        <v/>
      </c>
      <c r="Q36" s="95" t="str">
        <f t="shared" si="4"/>
        <v/>
      </c>
      <c r="R36" s="101" t="str">
        <f t="shared" si="5"/>
        <v/>
      </c>
      <c r="S36" s="96" t="str">
        <f t="shared" si="6"/>
        <v/>
      </c>
      <c r="T36" s="121" t="str">
        <f t="shared" si="7"/>
        <v/>
      </c>
      <c r="U36" s="99" t="str">
        <f t="shared" si="8"/>
        <v/>
      </c>
      <c r="V36" s="85" t="str">
        <f t="shared" si="9"/>
        <v/>
      </c>
      <c r="W36" s="85" t="str">
        <f t="shared" si="10"/>
        <v/>
      </c>
      <c r="X36" s="81" t="str">
        <f t="shared" si="11"/>
        <v/>
      </c>
      <c r="Y36" s="8"/>
    </row>
    <row r="37" spans="1:25" ht="44.25" customHeight="1" thickBot="1" x14ac:dyDescent="0.25">
      <c r="A37" s="154"/>
      <c r="B37" s="43"/>
      <c r="C37" s="155"/>
      <c r="D37" s="58"/>
      <c r="E37" s="58"/>
      <c r="F37" s="68"/>
      <c r="G37" s="156"/>
      <c r="H37" s="156"/>
      <c r="I37" s="157"/>
      <c r="J37" s="69"/>
      <c r="K37" s="70"/>
      <c r="L37" s="68"/>
      <c r="M37" s="158"/>
      <c r="N37" s="66"/>
      <c r="O37" s="159"/>
      <c r="P37" s="66"/>
      <c r="Q37" s="72" t="str">
        <f>IF(SUMIF(Q12:Q36,"&gt;=0")&lt;30%,"Keine Beihilfeberechtigung!","Beihilfeberechtigung")</f>
        <v>Keine Beihilfeberechtigung!</v>
      </c>
      <c r="R37" s="71" t="str">
        <f>IF(SUMIF(R12:R36,"&gt;=0")&lt;30%,"Keine Beihilfeberechtigung!","Beihilfeberechtigung")</f>
        <v>Keine Beihilfeberechtigung!</v>
      </c>
      <c r="S37" s="71" t="str">
        <f>IF(SUMIF(S12:S36,"&gt;=0")&lt;30%,"Keine Beihilfeberechtigung!","Beihilfeberechtigung")</f>
        <v>Keine Beihilfeberechtigung!</v>
      </c>
      <c r="T37" s="71" t="str">
        <f>IF(SUMIF(T12:T36,"&gt;=0")&lt;30%,"Keine Beihilfeberechtigung!","Beihilfeberechtigung")</f>
        <v>Keine Beihilfeberechtigung!</v>
      </c>
      <c r="U37" s="71">
        <f>SUMIF(U12:U36,"&gt;=0,00")</f>
        <v>0</v>
      </c>
      <c r="V37" s="71">
        <f>SUMIF(V12:V36,"&gt;=0")</f>
        <v>0</v>
      </c>
      <c r="W37" s="71">
        <f>SUMIF(W12:W36,"&gt;=0")</f>
        <v>0</v>
      </c>
      <c r="X37" s="82">
        <f>SUMIF(X12:X36,"&gt;=0")</f>
        <v>0</v>
      </c>
      <c r="Y37" s="56"/>
    </row>
    <row r="38" spans="1:25" ht="19.5" customHeight="1" thickBot="1" x14ac:dyDescent="0.25">
      <c r="A38" s="160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194" t="s">
        <v>42</v>
      </c>
      <c r="O38" s="194"/>
      <c r="P38" s="194"/>
      <c r="Q38" s="194"/>
      <c r="R38" s="194"/>
      <c r="S38" s="194"/>
      <c r="T38" s="195"/>
      <c r="U38" s="197">
        <f>SUM(U37:X37)</f>
        <v>0</v>
      </c>
      <c r="V38" s="198"/>
      <c r="W38" s="198"/>
      <c r="X38" s="199"/>
      <c r="Y38" s="56"/>
    </row>
    <row r="39" spans="1:25" ht="30.75" customHeight="1" x14ac:dyDescent="0.2">
      <c r="A39" s="160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123"/>
      <c r="O39" s="123"/>
      <c r="P39" s="123"/>
      <c r="Q39" s="123"/>
      <c r="R39" s="123"/>
      <c r="S39" s="123"/>
      <c r="T39" s="123"/>
      <c r="U39" s="189" t="str">
        <f>IF(U38&lt;7500,"Die Bagatellgrenze liegt bei 7.500 €. Ihre Gesamtschadensumme ist kleiner als 7.500 € , daher ist die Beihilfe ausgeschlossen!","")</f>
        <v>Die Bagatellgrenze liegt bei 7.500 €. Ihre Gesamtschadensumme ist kleiner als 7.500 € , daher ist die Beihilfe ausgeschlossen!</v>
      </c>
      <c r="V39" s="189"/>
      <c r="W39" s="189"/>
      <c r="X39" s="189"/>
      <c r="Y39" s="190"/>
    </row>
    <row r="40" spans="1:25" ht="14.25" x14ac:dyDescent="0.2">
      <c r="A40" s="161"/>
      <c r="B40" s="162" t="s">
        <v>85</v>
      </c>
      <c r="C40" s="162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4"/>
      <c r="T40" s="163"/>
      <c r="U40" s="187"/>
      <c r="V40" s="188"/>
      <c r="W40" s="188"/>
      <c r="X40" s="188"/>
      <c r="Y40" s="165"/>
    </row>
    <row r="41" spans="1:25" ht="14.25" x14ac:dyDescent="0.2">
      <c r="A41" s="161"/>
      <c r="B41" s="166" t="s">
        <v>20</v>
      </c>
      <c r="C41" s="166"/>
      <c r="D41" s="166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88"/>
      <c r="V41" s="188"/>
      <c r="W41" s="188"/>
      <c r="X41" s="188"/>
      <c r="Y41" s="165"/>
    </row>
    <row r="42" spans="1:25" ht="14.25" x14ac:dyDescent="0.2">
      <c r="A42" s="161"/>
      <c r="B42" s="163" t="s">
        <v>44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88"/>
      <c r="V42" s="188"/>
      <c r="W42" s="188"/>
      <c r="X42" s="188"/>
      <c r="Y42" s="165"/>
    </row>
    <row r="43" spans="1:25" ht="14.25" x14ac:dyDescent="0.2">
      <c r="A43" s="161"/>
      <c r="B43" s="167" t="s">
        <v>47</v>
      </c>
      <c r="C43" s="168"/>
      <c r="D43" s="168"/>
      <c r="E43" s="169"/>
      <c r="F43" s="169"/>
      <c r="G43" s="169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88"/>
      <c r="V43" s="188"/>
      <c r="W43" s="188"/>
      <c r="X43" s="188"/>
      <c r="Y43" s="165"/>
    </row>
    <row r="44" spans="1:25" ht="14.25" x14ac:dyDescent="0.2">
      <c r="A44" s="161"/>
      <c r="B44" s="163" t="s">
        <v>88</v>
      </c>
      <c r="C44" s="168"/>
      <c r="D44" s="168"/>
      <c r="E44" s="169"/>
      <c r="F44" s="169"/>
      <c r="G44" s="169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5"/>
    </row>
    <row r="45" spans="1:25" ht="13.5" thickBot="1" x14ac:dyDescent="0.2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2"/>
    </row>
    <row r="47" spans="1:25" x14ac:dyDescent="0.2">
      <c r="D47" s="6"/>
    </row>
    <row r="166" spans="2:3" x14ac:dyDescent="0.2">
      <c r="B166" s="114" t="s">
        <v>56</v>
      </c>
      <c r="C166" s="115" t="s">
        <v>57</v>
      </c>
    </row>
    <row r="167" spans="2:3" x14ac:dyDescent="0.2">
      <c r="B167" s="116" t="s">
        <v>37</v>
      </c>
      <c r="C167" s="117" t="s">
        <v>36</v>
      </c>
    </row>
    <row r="168" spans="2:3" x14ac:dyDescent="0.2">
      <c r="B168" s="118" t="s">
        <v>36</v>
      </c>
      <c r="C168" s="119"/>
    </row>
  </sheetData>
  <sheetProtection algorithmName="SHA-512" hashValue="2uaneIiOBbg7ebigtWmOWORnn0VU3qNf8jLVkZaUjgg3AjhpVYB2J8kkbEbXEYhdaDwtTc1AKH2tMkrR6MpUbQ==" saltValue="BFw7GiJpawclsWoTGkqTTw==" spinCount="100000" sheet="1" objects="1" scenarios="1" selectLockedCells="1"/>
  <mergeCells count="21">
    <mergeCell ref="U40:X43"/>
    <mergeCell ref="U39:Y39"/>
    <mergeCell ref="Q10:T10"/>
    <mergeCell ref="Q9:T9"/>
    <mergeCell ref="N38:T38"/>
    <mergeCell ref="U10:X10"/>
    <mergeCell ref="U38:X38"/>
    <mergeCell ref="U9:X9"/>
    <mergeCell ref="M11:N11"/>
    <mergeCell ref="O11:P11"/>
    <mergeCell ref="B11:C11"/>
    <mergeCell ref="F3:H3"/>
    <mergeCell ref="F5:H5"/>
    <mergeCell ref="X1:Y2"/>
    <mergeCell ref="B10:C10"/>
    <mergeCell ref="B9:C9"/>
    <mergeCell ref="M10:N10"/>
    <mergeCell ref="O10:P10"/>
    <mergeCell ref="M9:N9"/>
    <mergeCell ref="O9:P9"/>
    <mergeCell ref="B7:E8"/>
  </mergeCells>
  <phoneticPr fontId="11" type="noConversion"/>
  <conditionalFormatting sqref="Q37:T37">
    <cfRule type="containsText" dxfId="21" priority="2" operator="containsText" text="Keine Beihilfeberechtigung!">
      <formula>NOT(ISERROR(SEARCH("Keine Beihilfeberechtigung!",Q37)))</formula>
    </cfRule>
    <cfRule type="containsText" dxfId="20" priority="4" operator="containsText" text="Beihilfeberechtigung">
      <formula>NOT(ISERROR(SEARCH("Beihilfeberechtigung",Q37)))</formula>
    </cfRule>
  </conditionalFormatting>
  <conditionalFormatting sqref="O12:O36">
    <cfRule type="expression" dxfId="19" priority="1">
      <formula>$M12=""</formula>
    </cfRule>
  </conditionalFormatting>
  <dataValidations xWindow="221" yWindow="650" count="10">
    <dataValidation type="list" allowBlank="1" showInputMessage="1" showErrorMessage="1" sqref="M22:M37" xr:uid="{6D9D5042-E49C-4752-9E75-5C76872C0167}">
      <formula1>"Ja, Nein"</formula1>
    </dataValidation>
    <dataValidation type="list" allowBlank="1" showInputMessage="1" showErrorMessage="1" sqref="O13:O36" xr:uid="{41217FAB-653D-4BBD-8BA2-A0A59AB788B5}">
      <formula1>INDIRECT(M13)</formula1>
    </dataValidation>
    <dataValidation type="list" allowBlank="1" showInputMessage="1" showErrorMessage="1" sqref="M13:M21" xr:uid="{4FDB3C4B-16BE-4728-873B-125123556F85}">
      <formula1>$B$167:$B$168</formula1>
    </dataValidation>
    <dataValidation allowBlank="1" showInputMessage="1" showErrorMessage="1" prompt="Geben Sie hier bitte die letzten 8 Ziffern Ihres Feldblocks (FLIK), die auf DENWLI05 folgen, an! _x000a__x000a_Wenn kein Sammelantrag in 2024 eingereicht wurde, kann dieses Feld leer bleiben." sqref="C12" xr:uid="{1EDBEBB2-8D24-4A57-8012-1EC63F5912C4}"/>
    <dataValidation allowBlank="1" showInputMessage="1" showErrorMessage="1" prompt="Bitte geben Sie hier die gesamte Größe des jeweiligen Schlags an!" sqref="G12" xr:uid="{3C9B9BBA-AF56-4F85-8931-37A41F0C814D}"/>
    <dataValidation allowBlank="1" showInputMessage="1" showErrorMessage="1" prompt="Bitte geben Sie die Anzahl der Hektar an, die durch den Frosteinbruch auf dem gesamten Schlag beschädigt wurden." sqref="H12" xr:uid="{1FA7BD2C-DD40-4582-B06C-4BE2824F98AF}"/>
    <dataValidation allowBlank="1" showInputMessage="1" showErrorMessage="1" prompt="Bitte tragen Sie hier ein, was Sie auf dem ganzen Schlag insgesamt in 2024 an Ertrag in dt geerntet haben!" sqref="I12" xr:uid="{30909A06-DD97-4D19-AA10-31265ADC2F26}"/>
    <dataValidation type="list" allowBlank="1" showInputMessage="1" showErrorMessage="1" prompt="Hier müssen Sie angeben, ob im Jahr 2024 auf der Schadfläche (wie Sie in Spalte 6 angegeben haben) Erntekosten angefallen sind! Sind bei Ihnen keine Erntekosten angefallen, so können auch keine Sortierkosten angefallen sein!" sqref="M12" xr:uid="{95143C0E-CD25-4C43-A4A5-C42B0BBE7A4B}">
      <formula1>$B$167:$B$168</formula1>
    </dataValidation>
    <dataValidation type="list" allowBlank="1" showInputMessage="1" showErrorMessage="1" prompt="Hier müssen Sie angeben, ob im Jahr 2024 auf der Schadfläche (wie Sie in Spalte 6 angegeben haben) Sortierkosten angefallen sind! Sind bei Ihnen keine Erntekosten angefallen, so können auch keine Sortierkosten angefallen sein!" sqref="O12" xr:uid="{2AA3810D-FC05-40E2-8BE9-95FE46164398}">
      <formula1>INDIRECT(M12)</formula1>
    </dataValidation>
    <dataValidation allowBlank="1" showInputMessage="1" showErrorMessage="1" prompt="Wenn kein Sammelantrag in 2024 eingereicht wurde, kann dieses Feld leer bleiben." sqref="D12" xr:uid="{5AF2B20E-9863-4BCE-A275-8F97F14E5CB9}"/>
  </dataValidations>
  <pageMargins left="0.25" right="0.25" top="0.75" bottom="0.75" header="0.3" footer="0.3"/>
  <pageSetup paperSize="9"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221" yWindow="650" count="2">
        <x14:dataValidation type="list" allowBlank="1" showInputMessage="1" showErrorMessage="1" xr:uid="{6A939003-6BF7-4B2A-B92A-1469782F03E4}">
          <x14:formula1>
            <xm:f>'Referenzwerte-Ausblenden'!$A$2:$A$5</xm:f>
          </x14:formula1>
          <xm:sqref>E13:E36</xm:sqref>
        </x14:dataValidation>
        <x14:dataValidation type="list" allowBlank="1" showInputMessage="1" showErrorMessage="1" prompt="Hierrunter fallen in der Regel die Nutzartcodes 825, 826, 480." xr:uid="{8A7DC547-4467-44A3-95C8-76B2EC4C0320}">
          <x14:formula1>
            <xm:f>'Referenzwerte-Ausblenden'!$A$2:$A$5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59A7-9A5F-49B6-8521-89A12ADF183E}">
  <dimension ref="A1:Z35"/>
  <sheetViews>
    <sheetView workbookViewId="0">
      <selection activeCell="F34" sqref="F34"/>
    </sheetView>
  </sheetViews>
  <sheetFormatPr baseColWidth="10" defaultRowHeight="12.75" x14ac:dyDescent="0.2"/>
  <cols>
    <col min="5" max="5" width="26.85546875" customWidth="1"/>
    <col min="6" max="6" width="30.5703125" customWidth="1"/>
    <col min="7" max="7" width="13.5703125" customWidth="1"/>
    <col min="8" max="8" width="15.85546875" customWidth="1"/>
  </cols>
  <sheetData>
    <row r="1" spans="1:26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20.25" x14ac:dyDescent="0.3">
      <c r="A2" s="147"/>
      <c r="B2" s="148" t="s">
        <v>82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ht="13.5" thickBot="1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ht="26.25" thickBot="1" x14ac:dyDescent="0.25">
      <c r="A4" s="147"/>
      <c r="B4" s="124" t="s">
        <v>0</v>
      </c>
      <c r="C4" s="125" t="s">
        <v>62</v>
      </c>
      <c r="D4" s="126" t="s">
        <v>63</v>
      </c>
      <c r="E4" s="127" t="s">
        <v>64</v>
      </c>
      <c r="F4" s="128" t="s">
        <v>65</v>
      </c>
      <c r="G4" s="126" t="s">
        <v>66</v>
      </c>
      <c r="H4" s="129" t="s">
        <v>67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x14ac:dyDescent="0.2">
      <c r="A5" s="147"/>
      <c r="B5" s="217" t="s">
        <v>3</v>
      </c>
      <c r="C5" s="130">
        <v>2019</v>
      </c>
      <c r="D5" s="220" t="s">
        <v>68</v>
      </c>
      <c r="E5" s="131">
        <v>332.6</v>
      </c>
      <c r="F5" s="221" t="s">
        <v>69</v>
      </c>
      <c r="G5" s="221" t="s">
        <v>70</v>
      </c>
      <c r="H5" s="222" t="s">
        <v>71</v>
      </c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x14ac:dyDescent="0.2">
      <c r="A6" s="147"/>
      <c r="B6" s="218"/>
      <c r="C6" s="132" t="s">
        <v>30</v>
      </c>
      <c r="D6" s="207"/>
      <c r="E6" s="133">
        <v>320</v>
      </c>
      <c r="F6" s="209"/>
      <c r="G6" s="209"/>
      <c r="H6" s="212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x14ac:dyDescent="0.2">
      <c r="A7" s="147"/>
      <c r="B7" s="218"/>
      <c r="C7" s="132" t="s">
        <v>29</v>
      </c>
      <c r="D7" s="207"/>
      <c r="E7" s="133">
        <v>379</v>
      </c>
      <c r="F7" s="209"/>
      <c r="G7" s="209"/>
      <c r="H7" s="212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6" x14ac:dyDescent="0.2">
      <c r="A8" s="147"/>
      <c r="B8" s="218"/>
      <c r="C8" s="132" t="s">
        <v>28</v>
      </c>
      <c r="D8" s="207"/>
      <c r="E8" s="133">
        <v>340.1</v>
      </c>
      <c r="F8" s="209"/>
      <c r="G8" s="209"/>
      <c r="H8" s="212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x14ac:dyDescent="0.2">
      <c r="A9" s="147"/>
      <c r="B9" s="218"/>
      <c r="C9" s="132" t="s">
        <v>27</v>
      </c>
      <c r="D9" s="207"/>
      <c r="E9" s="133">
        <v>359.9</v>
      </c>
      <c r="F9" s="209"/>
      <c r="G9" s="209"/>
      <c r="H9" s="212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x14ac:dyDescent="0.2">
      <c r="A10" s="147"/>
      <c r="B10" s="219"/>
      <c r="C10" s="134" t="s">
        <v>72</v>
      </c>
      <c r="D10" s="135">
        <v>99.96</v>
      </c>
      <c r="E10" s="136" t="s">
        <v>73</v>
      </c>
      <c r="F10" s="137"/>
      <c r="G10" s="210"/>
      <c r="H10" s="213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">
      <c r="A11" s="147"/>
      <c r="B11" s="203" t="s">
        <v>1</v>
      </c>
      <c r="C11" s="132">
        <v>2019</v>
      </c>
      <c r="D11" s="206" t="s">
        <v>74</v>
      </c>
      <c r="E11" s="133">
        <v>248.1</v>
      </c>
      <c r="F11" s="208" t="s">
        <v>75</v>
      </c>
      <c r="G11" s="208" t="s">
        <v>71</v>
      </c>
      <c r="H11" s="211" t="s">
        <v>76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">
      <c r="A12" s="147"/>
      <c r="B12" s="204"/>
      <c r="C12" s="132" t="s">
        <v>30</v>
      </c>
      <c r="D12" s="207"/>
      <c r="E12" s="133">
        <v>273.5</v>
      </c>
      <c r="F12" s="209"/>
      <c r="G12" s="209"/>
      <c r="H12" s="212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">
      <c r="A13" s="147"/>
      <c r="B13" s="204"/>
      <c r="C13" s="132" t="s">
        <v>29</v>
      </c>
      <c r="D13" s="207"/>
      <c r="E13" s="133">
        <v>317.3</v>
      </c>
      <c r="F13" s="209"/>
      <c r="G13" s="209"/>
      <c r="H13" s="212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">
      <c r="A14" s="147"/>
      <c r="B14" s="204"/>
      <c r="C14" s="132" t="s">
        <v>28</v>
      </c>
      <c r="D14" s="207"/>
      <c r="E14" s="133">
        <v>295.2</v>
      </c>
      <c r="F14" s="209"/>
      <c r="G14" s="209"/>
      <c r="H14" s="212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">
      <c r="A15" s="147"/>
      <c r="B15" s="204"/>
      <c r="C15" s="132" t="s">
        <v>27</v>
      </c>
      <c r="D15" s="207"/>
      <c r="E15" s="133">
        <v>237.2</v>
      </c>
      <c r="F15" s="209"/>
      <c r="G15" s="209"/>
      <c r="H15" s="212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">
      <c r="A16" s="147"/>
      <c r="B16" s="205"/>
      <c r="C16" s="132" t="s">
        <v>72</v>
      </c>
      <c r="D16" s="138">
        <v>97.68</v>
      </c>
      <c r="E16" s="139" t="s">
        <v>73</v>
      </c>
      <c r="F16" s="140"/>
      <c r="G16" s="210"/>
      <c r="H16" s="213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">
      <c r="A17" s="147"/>
      <c r="B17" s="203" t="s">
        <v>46</v>
      </c>
      <c r="C17" s="141">
        <v>2019</v>
      </c>
      <c r="D17" s="206" t="s">
        <v>77</v>
      </c>
      <c r="E17" s="142">
        <v>113.2</v>
      </c>
      <c r="F17" s="208" t="s">
        <v>78</v>
      </c>
      <c r="G17" s="208" t="s">
        <v>71</v>
      </c>
      <c r="H17" s="211" t="s">
        <v>71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">
      <c r="A18" s="147"/>
      <c r="B18" s="204"/>
      <c r="C18" s="132" t="s">
        <v>30</v>
      </c>
      <c r="D18" s="207"/>
      <c r="E18" s="133">
        <v>84.95</v>
      </c>
      <c r="F18" s="209"/>
      <c r="G18" s="209"/>
      <c r="H18" s="21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">
      <c r="A19" s="147"/>
      <c r="B19" s="204"/>
      <c r="C19" s="132" t="s">
        <v>29</v>
      </c>
      <c r="D19" s="207"/>
      <c r="E19" s="133">
        <v>78.599999999999994</v>
      </c>
      <c r="F19" s="209"/>
      <c r="G19" s="209"/>
      <c r="H19" s="21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x14ac:dyDescent="0.2">
      <c r="A20" s="147"/>
      <c r="B20" s="204"/>
      <c r="C20" s="132" t="s">
        <v>28</v>
      </c>
      <c r="D20" s="207"/>
      <c r="E20" s="133">
        <v>91.8</v>
      </c>
      <c r="F20" s="209"/>
      <c r="G20" s="209"/>
      <c r="H20" s="21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">
      <c r="A21" s="147"/>
      <c r="B21" s="204"/>
      <c r="C21" s="132" t="s">
        <v>27</v>
      </c>
      <c r="D21" s="207"/>
      <c r="E21" s="133">
        <v>83.6</v>
      </c>
      <c r="F21" s="209"/>
      <c r="G21" s="209"/>
      <c r="H21" s="21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">
      <c r="A22" s="147"/>
      <c r="B22" s="205"/>
      <c r="C22" s="134" t="s">
        <v>72</v>
      </c>
      <c r="D22" s="135">
        <v>446.75</v>
      </c>
      <c r="E22" s="136" t="s">
        <v>73</v>
      </c>
      <c r="F22" s="137"/>
      <c r="G22" s="210"/>
      <c r="H22" s="213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x14ac:dyDescent="0.2">
      <c r="A23" s="147"/>
      <c r="B23" s="203" t="s">
        <v>79</v>
      </c>
      <c r="C23" s="141">
        <v>2019</v>
      </c>
      <c r="D23" s="206" t="s">
        <v>80</v>
      </c>
      <c r="E23" s="142">
        <v>112.85</v>
      </c>
      <c r="F23" s="208" t="s">
        <v>81</v>
      </c>
      <c r="G23" s="208" t="s">
        <v>71</v>
      </c>
      <c r="H23" s="211" t="s">
        <v>71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x14ac:dyDescent="0.2">
      <c r="A24" s="147"/>
      <c r="B24" s="204"/>
      <c r="C24" s="132" t="s">
        <v>30</v>
      </c>
      <c r="D24" s="207"/>
      <c r="E24" s="133">
        <v>109.5</v>
      </c>
      <c r="F24" s="209"/>
      <c r="G24" s="209"/>
      <c r="H24" s="21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x14ac:dyDescent="0.2">
      <c r="A25" s="147"/>
      <c r="B25" s="204"/>
      <c r="C25" s="132" t="s">
        <v>29</v>
      </c>
      <c r="D25" s="207"/>
      <c r="E25" s="133">
        <v>91.2</v>
      </c>
      <c r="F25" s="209"/>
      <c r="G25" s="209"/>
      <c r="H25" s="21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x14ac:dyDescent="0.2">
      <c r="A26" s="147"/>
      <c r="B26" s="204"/>
      <c r="C26" s="132" t="s">
        <v>28</v>
      </c>
      <c r="D26" s="207"/>
      <c r="E26" s="133">
        <v>84.45</v>
      </c>
      <c r="F26" s="209"/>
      <c r="G26" s="209"/>
      <c r="H26" s="21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x14ac:dyDescent="0.2">
      <c r="A27" s="147"/>
      <c r="B27" s="204"/>
      <c r="C27" s="132" t="s">
        <v>27</v>
      </c>
      <c r="D27" s="207"/>
      <c r="E27" s="133">
        <v>109.45</v>
      </c>
      <c r="F27" s="209"/>
      <c r="G27" s="209"/>
      <c r="H27" s="212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ht="13.5" thickBot="1" x14ac:dyDescent="0.25">
      <c r="A28" s="147"/>
      <c r="B28" s="214"/>
      <c r="C28" s="143" t="s">
        <v>72</v>
      </c>
      <c r="D28" s="144">
        <v>127.06</v>
      </c>
      <c r="E28" s="145" t="s">
        <v>73</v>
      </c>
      <c r="F28" s="146"/>
      <c r="G28" s="215"/>
      <c r="H28" s="216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x14ac:dyDescent="0.2">
      <c r="A29" s="147"/>
      <c r="B29" s="147"/>
      <c r="C29" s="149"/>
      <c r="D29" s="147"/>
      <c r="E29" s="18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ht="14.25" customHeight="1" x14ac:dyDescent="0.2">
      <c r="A30" s="147"/>
      <c r="B30" s="149" t="s">
        <v>91</v>
      </c>
      <c r="C30" s="149"/>
      <c r="D30" s="147"/>
      <c r="E30" s="18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</row>
    <row r="31" spans="1:26" ht="14.25" customHeight="1" x14ac:dyDescent="0.2">
      <c r="A31" s="147"/>
      <c r="B31" s="149" t="s">
        <v>83</v>
      </c>
      <c r="C31" s="149"/>
      <c r="D31" s="147"/>
      <c r="E31" s="18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 ht="14.25" customHeight="1" x14ac:dyDescent="0.2">
      <c r="A32" s="147"/>
      <c r="B32" s="149" t="s">
        <v>92</v>
      </c>
      <c r="C32" s="149"/>
      <c r="D32" s="147"/>
      <c r="E32" s="18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</row>
    <row r="33" spans="1:26" ht="14.25" customHeight="1" x14ac:dyDescent="0.2">
      <c r="A33" s="147"/>
      <c r="B33" s="149" t="s">
        <v>93</v>
      </c>
      <c r="C33" s="149"/>
      <c r="D33" s="147"/>
      <c r="E33" s="18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x14ac:dyDescent="0.2">
      <c r="A34" s="147"/>
      <c r="B34" s="147"/>
      <c r="C34" s="149"/>
      <c r="D34" s="147"/>
      <c r="E34" s="18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x14ac:dyDescent="0.2">
      <c r="B35" s="147"/>
      <c r="C35" s="147"/>
      <c r="D35" s="147"/>
      <c r="E35" s="147"/>
      <c r="F35" s="147"/>
      <c r="G35" s="147"/>
      <c r="H35" s="147"/>
    </row>
  </sheetData>
  <sheetProtection algorithmName="SHA-512" hashValue="yKkpTGG9k1tVlwh5d+/lMf50S/XpAZDIVds80xIoFs9qLVZ/fYhK7zLhlu+Jp6BeGfcGShr4rB9v0CsHi+8vkg==" saltValue="qpPQFilTNp4s1c04zkt9Lw==" spinCount="100000" sheet="1" objects="1" scenarios="1" selectLockedCells="1"/>
  <mergeCells count="20">
    <mergeCell ref="B11:B16"/>
    <mergeCell ref="D11:D15"/>
    <mergeCell ref="F11:F15"/>
    <mergeCell ref="G11:G16"/>
    <mergeCell ref="H11:H16"/>
    <mergeCell ref="B5:B10"/>
    <mergeCell ref="D5:D9"/>
    <mergeCell ref="F5:F9"/>
    <mergeCell ref="G5:G10"/>
    <mergeCell ref="H5:H10"/>
    <mergeCell ref="B23:B28"/>
    <mergeCell ref="D23:D27"/>
    <mergeCell ref="F23:F27"/>
    <mergeCell ref="G23:G28"/>
    <mergeCell ref="H23:H28"/>
    <mergeCell ref="B17:B22"/>
    <mergeCell ref="D17:D21"/>
    <mergeCell ref="F17:F21"/>
    <mergeCell ref="G17:G22"/>
    <mergeCell ref="H17:H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6754-8488-46F2-92E7-CC0407C35334}">
  <dimension ref="A1:G13"/>
  <sheetViews>
    <sheetView workbookViewId="0">
      <selection activeCell="E8" sqref="E8"/>
    </sheetView>
  </sheetViews>
  <sheetFormatPr baseColWidth="10" defaultRowHeight="12.75" x14ac:dyDescent="0.2"/>
  <cols>
    <col min="1" max="1" width="33.42578125" customWidth="1"/>
    <col min="2" max="2" width="37.140625" style="11" customWidth="1"/>
    <col min="3" max="3" width="32.7109375" customWidth="1"/>
    <col min="4" max="4" width="38.28515625" style="2" customWidth="1"/>
    <col min="5" max="5" width="34.7109375" customWidth="1"/>
    <col min="6" max="6" width="19.42578125" customWidth="1"/>
    <col min="7" max="7" width="20.42578125" customWidth="1"/>
  </cols>
  <sheetData>
    <row r="1" spans="1:7" ht="26.25" thickBot="1" x14ac:dyDescent="0.25">
      <c r="A1" s="4" t="s">
        <v>0</v>
      </c>
      <c r="B1" s="9" t="s">
        <v>34</v>
      </c>
      <c r="C1" s="5" t="s">
        <v>15</v>
      </c>
      <c r="D1" s="17" t="s">
        <v>35</v>
      </c>
      <c r="E1" s="173" t="s">
        <v>90</v>
      </c>
      <c r="F1" s="16" t="s">
        <v>31</v>
      </c>
      <c r="G1" s="16" t="s">
        <v>32</v>
      </c>
    </row>
    <row r="2" spans="1:7" x14ac:dyDescent="0.2">
      <c r="A2" s="14" t="s">
        <v>3</v>
      </c>
      <c r="B2" s="21">
        <v>344.2</v>
      </c>
      <c r="C2" s="25">
        <v>57.472000000000001</v>
      </c>
      <c r="D2" s="29">
        <f>Tabelle2[[#This Row],[ERNTEMENGE fünfj. Durchschn. (dt/ha)]]*Tabelle2[[#This Row],[PREIS fünfj. Durchschn. (€/dt)]]</f>
        <v>19781.862399999998</v>
      </c>
      <c r="E2" s="33">
        <v>99.96</v>
      </c>
      <c r="F2" s="38" t="s">
        <v>39</v>
      </c>
      <c r="G2" s="38" t="s">
        <v>40</v>
      </c>
    </row>
    <row r="3" spans="1:7" x14ac:dyDescent="0.2">
      <c r="A3" s="13" t="s">
        <v>1</v>
      </c>
      <c r="B3" s="22">
        <v>272.27</v>
      </c>
      <c r="C3" s="26">
        <v>71.283999999999992</v>
      </c>
      <c r="D3" s="30">
        <f>Tabelle2[[#This Row],[ERNTEMENGE fünfj. Durchschn. (dt/ha)]]*Tabelle2[[#This Row],[PREIS fünfj. Durchschn. (€/dt)]]</f>
        <v>19408.494679999996</v>
      </c>
      <c r="E3" s="34">
        <v>97.68</v>
      </c>
      <c r="F3" s="39" t="s">
        <v>40</v>
      </c>
      <c r="G3" s="39" t="s">
        <v>41</v>
      </c>
    </row>
    <row r="4" spans="1:7" x14ac:dyDescent="0.2">
      <c r="A4" s="12" t="s">
        <v>46</v>
      </c>
      <c r="B4" s="23">
        <v>87.6</v>
      </c>
      <c r="C4" s="27">
        <v>297.02999999999997</v>
      </c>
      <c r="D4" s="31">
        <f>Tabelle2[[#This Row],[ERNTEMENGE fünfj. Durchschn. (dt/ha)]]*Tabelle2[[#This Row],[PREIS fünfj. Durchschn. (€/dt)]]</f>
        <v>26019.827999999998</v>
      </c>
      <c r="E4" s="35">
        <v>446.75</v>
      </c>
      <c r="F4" s="40" t="s">
        <v>40</v>
      </c>
      <c r="G4" s="40" t="s">
        <v>40</v>
      </c>
    </row>
    <row r="5" spans="1:7" x14ac:dyDescent="0.2">
      <c r="A5" s="15" t="s">
        <v>2</v>
      </c>
      <c r="B5" s="24">
        <v>109.95</v>
      </c>
      <c r="C5" s="28">
        <v>87.53</v>
      </c>
      <c r="D5" s="32">
        <f>Tabelle2[[#This Row],[ERNTEMENGE fünfj. Durchschn. (dt/ha)]]*Tabelle2[[#This Row],[PREIS fünfj. Durchschn. (€/dt)]]</f>
        <v>9623.9235000000008</v>
      </c>
      <c r="E5" s="36">
        <v>127.06</v>
      </c>
      <c r="F5" s="36" t="s">
        <v>40</v>
      </c>
      <c r="G5" s="36" t="s">
        <v>40</v>
      </c>
    </row>
    <row r="7" spans="1:7" x14ac:dyDescent="0.2">
      <c r="A7" s="3"/>
      <c r="B7" s="10"/>
      <c r="C7" s="3"/>
      <c r="D7" s="18"/>
    </row>
    <row r="12" spans="1:7" x14ac:dyDescent="0.2">
      <c r="C12" s="2"/>
    </row>
    <row r="13" spans="1:7" x14ac:dyDescent="0.2">
      <c r="C13" s="2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Eingabemaske</vt:lpstr>
      <vt:lpstr>Referenzwerte</vt:lpstr>
      <vt:lpstr>Referenzwerte-Ausblenden</vt:lpstr>
    </vt:vector>
  </TitlesOfParts>
  <Company>BMEL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Deutsch Dr., Stephanie</dc:creator>
  <cp:lastModifiedBy>Henning, Mona</cp:lastModifiedBy>
  <cp:lastPrinted>2024-10-15T09:35:59Z</cp:lastPrinted>
  <dcterms:created xsi:type="dcterms:W3CDTF">2024-08-13T09:03:26Z</dcterms:created>
  <dcterms:modified xsi:type="dcterms:W3CDTF">2024-12-04T13:33:23Z</dcterms:modified>
</cp:coreProperties>
</file>