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workbookProtection workbookAlgorithmName="SHA-512" workbookHashValue="nxqhzHDBa9akGsh8kVTyQApohHMBUWE/Yi1YIhWuFsjtnjtlMzub0CJZOi0NXLq5/hv2gVFMTToqpDwN3sEKqw==" workbookSaltValue="DPtHf87J10xyGSjChzvxYw==" workbookSpinCount="100000" lockStructure="1"/>
  <bookViews>
    <workbookView xWindow="0" yWindow="0" windowWidth="22260" windowHeight="12645"/>
  </bookViews>
  <sheets>
    <sheet name="DBE_Doku Schlag" sheetId="1" r:id="rId1"/>
    <sheet name="Dünger" sheetId="12" r:id="rId2"/>
    <sheet name="Datenblatt Kultur" sheetId="7" state="hidden" r:id="rId3"/>
    <sheet name="Abschlag Vor-Zwischenfrucht" sheetId="11" state="hidden" r:id="rId4"/>
    <sheet name="Bilanzkategorien" sheetId="6" state="hidden" r:id="rId5"/>
  </sheets>
  <externalReferences>
    <externalReference r:id="rId6"/>
  </externalReferences>
  <definedNames>
    <definedName name="Bilanzkategorie">Tabelle1[Bilanzkategorie]</definedName>
    <definedName name="Boden_Grenze">Tabelle713[[#All],[P2O5 Gehalt unteres Ende]]:Tabelle713[[#All],[Faktor]]</definedName>
    <definedName name="Einheit">Bilanzkategorien!$C$1:$C$6</definedName>
    <definedName name="Flaeche">'DBE_Doku Schlag'!$L$5</definedName>
    <definedName name="Kulturen">[1]!Tabelle5[Spalte1]</definedName>
    <definedName name="org_Düng">'[1]Datenblatt org. Düngern'!$A$2:$A$37</definedName>
    <definedName name="Tabelle">[1]!Tabelle5[#Data]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J46" i="1"/>
  <c r="I46" i="1"/>
  <c r="H46" i="1"/>
  <c r="F46" i="1"/>
  <c r="J22" i="1"/>
  <c r="J23" i="1"/>
  <c r="J24" i="1"/>
  <c r="J25" i="1"/>
  <c r="J26" i="1"/>
  <c r="J27" i="1"/>
  <c r="J28" i="1"/>
  <c r="J29" i="1"/>
  <c r="J30" i="1"/>
  <c r="J31" i="1"/>
  <c r="J32" i="1"/>
  <c r="J21" i="1"/>
  <c r="I22" i="1"/>
  <c r="I23" i="1"/>
  <c r="I24" i="1"/>
  <c r="I25" i="1"/>
  <c r="I26" i="1"/>
  <c r="I27" i="1"/>
  <c r="I28" i="1"/>
  <c r="I29" i="1"/>
  <c r="I30" i="1"/>
  <c r="I31" i="1"/>
  <c r="I32" i="1"/>
  <c r="I21" i="1"/>
  <c r="H22" i="1"/>
  <c r="H23" i="1"/>
  <c r="H24" i="1"/>
  <c r="H25" i="1"/>
  <c r="H26" i="1"/>
  <c r="H27" i="1"/>
  <c r="H28" i="1"/>
  <c r="H29" i="1"/>
  <c r="H30" i="1"/>
  <c r="H31" i="1"/>
  <c r="H32" i="1"/>
  <c r="H21" i="1"/>
  <c r="F22" i="1"/>
  <c r="F23" i="1"/>
  <c r="F24" i="1"/>
  <c r="F25" i="1"/>
  <c r="F26" i="1"/>
  <c r="F27" i="1"/>
  <c r="F28" i="1"/>
  <c r="F29" i="1"/>
  <c r="F30" i="1"/>
  <c r="F31" i="1"/>
  <c r="F32" i="1"/>
  <c r="F21" i="1"/>
  <c r="L39" i="1" l="1"/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J14" i="1" l="1"/>
  <c r="D14" i="1"/>
  <c r="B14" i="1"/>
  <c r="E14" i="1" s="1"/>
  <c r="L14" i="1" l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46" i="1" l="1"/>
  <c r="K22" i="1" l="1"/>
  <c r="K23" i="1"/>
  <c r="K24" i="1"/>
  <c r="K25" i="1"/>
  <c r="K26" i="1"/>
  <c r="K27" i="1"/>
  <c r="K28" i="1"/>
  <c r="K29" i="1"/>
  <c r="K30" i="1"/>
  <c r="K31" i="1"/>
  <c r="K32" i="1"/>
  <c r="K21" i="1"/>
  <c r="L38" i="1"/>
  <c r="L37" i="1"/>
  <c r="B36" i="1"/>
  <c r="B39" i="1"/>
  <c r="B38" i="1"/>
  <c r="B37" i="1"/>
  <c r="L27" i="1" l="1"/>
  <c r="L52" i="1" s="1"/>
  <c r="L32" i="1"/>
  <c r="L57" i="1" s="1"/>
  <c r="L19" i="1"/>
  <c r="L44" i="1" s="1"/>
  <c r="L23" i="1"/>
  <c r="L48" i="1" l="1"/>
</calcChain>
</file>

<file path=xl/sharedStrings.xml><?xml version="1.0" encoding="utf-8"?>
<sst xmlns="http://schemas.openxmlformats.org/spreadsheetml/2006/main" count="997" uniqueCount="524">
  <si>
    <t>Betrieb:</t>
  </si>
  <si>
    <t>Feldblocknr.:</t>
  </si>
  <si>
    <t>Datum</t>
  </si>
  <si>
    <t>Abschlag</t>
  </si>
  <si>
    <t>Zuschlag</t>
  </si>
  <si>
    <t>Standort/
 Humus</t>
  </si>
  <si>
    <t>Vorfrucht/ Vorkultur/ ZF</t>
  </si>
  <si>
    <t>dt/ha</t>
  </si>
  <si>
    <t>kg N/ha</t>
  </si>
  <si>
    <t>Teilschlag/Satz/Sätze</t>
  </si>
  <si>
    <t>Satz/
Sätze</t>
  </si>
  <si>
    <t>ha</t>
  </si>
  <si>
    <t>kg N/Fläche</t>
  </si>
  <si>
    <t>Laufnr.:</t>
  </si>
  <si>
    <t>Kultursubstrat</t>
  </si>
  <si>
    <t>Abdeck-ung
Vlies/ Folie</t>
  </si>
  <si>
    <t>Kultur:</t>
  </si>
  <si>
    <t>Abfall</t>
  </si>
  <si>
    <t>Sonstige</t>
  </si>
  <si>
    <t>Summe Gedüngt</t>
  </si>
  <si>
    <t>org. pflanzlich</t>
  </si>
  <si>
    <t>org. tierisch</t>
  </si>
  <si>
    <t>org.-mineral.</t>
  </si>
  <si>
    <t>mineralisch</t>
  </si>
  <si>
    <t xml:space="preserve">N-
Dünge-bedarf
</t>
  </si>
  <si>
    <t>Schlag:</t>
  </si>
  <si>
    <t>Pflanzen-
hilfsstoff</t>
  </si>
  <si>
    <t>Boden-
hilfsstoff</t>
  </si>
  <si>
    <t>Ertrags-
differenz</t>
  </si>
  <si>
    <t>Bilanzkategorie</t>
  </si>
  <si>
    <t>Kultur</t>
  </si>
  <si>
    <t>Ertragsniveau in dt/ha</t>
  </si>
  <si>
    <t>Stickstoff-bedarfswert</t>
  </si>
  <si>
    <t>in kg N/ha</t>
  </si>
  <si>
    <r>
      <t>P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 xml:space="preserve">
Entzüge</t>
    </r>
  </si>
  <si>
    <r>
      <t>Erntereste
P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5</t>
    </r>
  </si>
  <si>
    <t>Spalte1</t>
  </si>
  <si>
    <t>Spalte2</t>
  </si>
  <si>
    <t>Spalte3</t>
  </si>
  <si>
    <t>Spalte6</t>
  </si>
  <si>
    <t>Spalte7</t>
  </si>
  <si>
    <t>Spalte8</t>
  </si>
  <si>
    <t xml:space="preserve">Rindermist </t>
  </si>
  <si>
    <t xml:space="preserve">Schweinemist </t>
  </si>
  <si>
    <t xml:space="preserve">Schafsmist </t>
  </si>
  <si>
    <t>Ziegenmist</t>
  </si>
  <si>
    <t xml:space="preserve">Pferdemist </t>
  </si>
  <si>
    <t>Kaninchenmist</t>
  </si>
  <si>
    <t xml:space="preserve">Entenmist </t>
  </si>
  <si>
    <t xml:space="preserve">Gänsemist </t>
  </si>
  <si>
    <t xml:space="preserve">Hühnertrockenkot </t>
  </si>
  <si>
    <t xml:space="preserve">getrockneter Hühnerkot </t>
  </si>
  <si>
    <t xml:space="preserve">Rinderjauche  </t>
  </si>
  <si>
    <t xml:space="preserve">Schweinejauche </t>
  </si>
  <si>
    <t xml:space="preserve">Mischjauche </t>
  </si>
  <si>
    <t xml:space="preserve">Kälbergülle </t>
  </si>
  <si>
    <t xml:space="preserve">Ferkelgülle </t>
  </si>
  <si>
    <t>Schlaggröße [ha]:</t>
  </si>
  <si>
    <t>in kg P2O5/dt</t>
  </si>
  <si>
    <t xml:space="preserve">Blumenkohl </t>
  </si>
  <si>
    <t>Brokkoli</t>
  </si>
  <si>
    <t>Chinakohl</t>
  </si>
  <si>
    <t>Erdbeerpflanzenvermehrung</t>
  </si>
  <si>
    <t>Erdbeeren, Terminkultur und Frigro</t>
  </si>
  <si>
    <t>Erdbeeren, remontierend</t>
  </si>
  <si>
    <t>Erdbeeren,  fertigiert</t>
  </si>
  <si>
    <t>Erdbeeren, nach Ernte</t>
  </si>
  <si>
    <t>Erdbeeren, Frühjahr</t>
  </si>
  <si>
    <t>Erdbeeren, Pflanzung</t>
  </si>
  <si>
    <t>Mohn (Schlafmohn, Backmohn)</t>
  </si>
  <si>
    <t>Virginischer Tabak</t>
  </si>
  <si>
    <t>Kenaf</t>
  </si>
  <si>
    <t>Hanf (Faser), Ganzpflanze</t>
  </si>
  <si>
    <t>Arzneifenchel (Kraut ohne Frucht)</t>
  </si>
  <si>
    <t>Arzneifenchel (Frucht, Droge!)</t>
  </si>
  <si>
    <t>Knollenfenchel</t>
  </si>
  <si>
    <t>Schwarzwurzeln</t>
  </si>
  <si>
    <t>Meerrettich (Stange und Seitenwurzel)</t>
  </si>
  <si>
    <t>Meerrettich (Krautrückstand)</t>
  </si>
  <si>
    <t>Salate, Endivien, glattblättrig</t>
  </si>
  <si>
    <t>Salate, Endivien, Frisee</t>
  </si>
  <si>
    <t>Salate, Zuckerhut</t>
  </si>
  <si>
    <t xml:space="preserve">Salate, Radicchio </t>
  </si>
  <si>
    <t>Chicoreerüben</t>
  </si>
  <si>
    <t>Pastinaken</t>
  </si>
  <si>
    <t>Ampfer (Wiesen-Sauerampfer)</t>
  </si>
  <si>
    <t>Sellerie, Stangen</t>
  </si>
  <si>
    <t>Sellerie, Knollen</t>
  </si>
  <si>
    <t>Sellerie, Bund</t>
  </si>
  <si>
    <t>Melde (Garten-Melde)</t>
  </si>
  <si>
    <t>Mangold</t>
  </si>
  <si>
    <t>Rote Rübe</t>
  </si>
  <si>
    <t>Spinat, Blatt, FM Baby</t>
  </si>
  <si>
    <t xml:space="preserve">Spinat (Winter) </t>
  </si>
  <si>
    <t>Spinat (Hack)</t>
  </si>
  <si>
    <t>Spinat (Blatt)</t>
  </si>
  <si>
    <t xml:space="preserve">Salate, Versch. </t>
  </si>
  <si>
    <t>Salate, Romana Herzen</t>
  </si>
  <si>
    <t>Salate, Romana</t>
  </si>
  <si>
    <t>Salate, Kopfsalat</t>
  </si>
  <si>
    <t>Salate, Eissalat</t>
  </si>
  <si>
    <t>Salate, Blatt-, rot (Lollo, Eichblatt, Krul)</t>
  </si>
  <si>
    <t>Salate, Blatt-, grün (Lollo, Eichblatt, Krul)</t>
  </si>
  <si>
    <t>Salate, Baby Leaf Lettuce (Salat)</t>
  </si>
  <si>
    <t>Salate, Batavia</t>
  </si>
  <si>
    <t>Feldsalat, großblättrig</t>
  </si>
  <si>
    <t xml:space="preserve">Feldsalat </t>
  </si>
  <si>
    <t>Stangenbohne Standard</t>
  </si>
  <si>
    <t>Buschbohne</t>
  </si>
  <si>
    <t xml:space="preserve">Möhre, Wasch- </t>
  </si>
  <si>
    <t xml:space="preserve">Möhre, Bund- </t>
  </si>
  <si>
    <t>Möhre Industrie</t>
  </si>
  <si>
    <t>Knoblauch (Zehe)</t>
  </si>
  <si>
    <t>Zwiebel, Bund</t>
  </si>
  <si>
    <t>Zwiebel, Trocken-</t>
  </si>
  <si>
    <t>Schnittlauch, gesät, nach einem Schnitt</t>
  </si>
  <si>
    <t>Schnittlauch, gesät bis 1. Schnitt</t>
  </si>
  <si>
    <t>Schnittlauch, Anbau für Treiberei</t>
  </si>
  <si>
    <t xml:space="preserve">Porree </t>
  </si>
  <si>
    <t>Melone (Citrullus) (Wasserm.)</t>
  </si>
  <si>
    <t xml:space="preserve">Zucchini </t>
  </si>
  <si>
    <t>Ölkürbis</t>
  </si>
  <si>
    <t>Kürbis</t>
  </si>
  <si>
    <t>Hokaido</t>
  </si>
  <si>
    <t>Wassermelone</t>
  </si>
  <si>
    <t>Zuckermelone (cucumis melo)</t>
  </si>
  <si>
    <t xml:space="preserve">Gurke, Einleger </t>
  </si>
  <si>
    <t>Salatgurke (auch Einlegegurke)</t>
  </si>
  <si>
    <t>Mairüben (mit Laub)</t>
  </si>
  <si>
    <t>Teltower Rübchen (Herbstanbau)</t>
  </si>
  <si>
    <t>Senf, Ganzpflanze</t>
  </si>
  <si>
    <t>Weißer Senf</t>
  </si>
  <si>
    <t>Rettich, japanisch</t>
  </si>
  <si>
    <t>Rettich, deutsch</t>
  </si>
  <si>
    <t>Rettich, Bund</t>
  </si>
  <si>
    <t>Radies</t>
  </si>
  <si>
    <t>Gartenkresse</t>
  </si>
  <si>
    <t>Rucola,  Grobware</t>
  </si>
  <si>
    <t>Rucola Feinware</t>
  </si>
  <si>
    <t>Echte Brunnenkresse</t>
  </si>
  <si>
    <t>Brauner Senf (Sareptasenf)</t>
  </si>
  <si>
    <t>Pak Choi</t>
  </si>
  <si>
    <t>Grünkohl (Blatt), Handernte</t>
  </si>
  <si>
    <t>Stielmus (Rübstiel)</t>
  </si>
  <si>
    <t>Wirsing</t>
  </si>
  <si>
    <t>Weißkohl (Industrie)</t>
  </si>
  <si>
    <t>Weißkohl (Frischmarkt)</t>
  </si>
  <si>
    <t xml:space="preserve">Rotkohl </t>
  </si>
  <si>
    <t>Rosenkohl</t>
  </si>
  <si>
    <t>Kohlrabi</t>
  </si>
  <si>
    <t xml:space="preserve">Grünkohl </t>
  </si>
  <si>
    <t>m³</t>
  </si>
  <si>
    <t>t</t>
  </si>
  <si>
    <t>Ammonsulfatsalpeter (ASS)</t>
  </si>
  <si>
    <t>Kalkammonsalpeter (KAS)</t>
  </si>
  <si>
    <t>dt</t>
  </si>
  <si>
    <t>Einheit</t>
  </si>
  <si>
    <t>kg</t>
  </si>
  <si>
    <t>l</t>
  </si>
  <si>
    <t>Abschlag kg N/ha</t>
  </si>
  <si>
    <t>Dauerbrache</t>
  </si>
  <si>
    <t>Gemüse ohne Kohlarten</t>
  </si>
  <si>
    <t>Getreide</t>
  </si>
  <si>
    <t>Grünland</t>
  </si>
  <si>
    <t>Kartoffel</t>
  </si>
  <si>
    <t>Keine</t>
  </si>
  <si>
    <t>Klee</t>
  </si>
  <si>
    <t>Kleegras</t>
  </si>
  <si>
    <t>Kohlgemüse</t>
  </si>
  <si>
    <t>Körnerleguminosen</t>
  </si>
  <si>
    <t>Körnermais</t>
  </si>
  <si>
    <t>Luzerne</t>
  </si>
  <si>
    <t>Raps</t>
  </si>
  <si>
    <t>Rotationsbrache mit Leguminose</t>
  </si>
  <si>
    <t>Rotationsbrache ohne Leguminose</t>
  </si>
  <si>
    <t>Silomais</t>
  </si>
  <si>
    <t>Zuckerrüben ohne Blattbergung</t>
  </si>
  <si>
    <t>Feldgras</t>
  </si>
  <si>
    <t>andere ZF mit Nutzung</t>
  </si>
  <si>
    <t>Futterleguminosen</t>
  </si>
  <si>
    <t>Leguminosen, abgefroren</t>
  </si>
  <si>
    <t>Leguminosen, nicht abgefroren, im Herbst eingearbeitet</t>
  </si>
  <si>
    <t>Leguminosen, nicht abgefroren, im Frühj. eingearbeitet</t>
  </si>
  <si>
    <t>Nichtleguminose, abgefroren</t>
  </si>
  <si>
    <t>Nichtleguminosen, nicht abgefroren, im Frühj. eingearbeitet</t>
  </si>
  <si>
    <t>Nichtleguminosen, nicht abgefroren, im Herbst eingearbeitet</t>
  </si>
  <si>
    <t>Vorjahreskultur:</t>
  </si>
  <si>
    <t>Zwischenfrucht:</t>
  </si>
  <si>
    <t>Ertrags-niveau</t>
  </si>
  <si>
    <t>Stickstoff­bedarfswert</t>
  </si>
  <si>
    <t>Probe-nahmetiefe</t>
  </si>
  <si>
    <t>Abschläge auf Grund der Stickstoffnachlieferung aus den Ernteresten für</t>
  </si>
  <si>
    <t>die Folgekultur</t>
  </si>
  <si>
    <t>in dt/ha</t>
  </si>
  <si>
    <t>in cm</t>
  </si>
  <si>
    <t>Blumenkohl</t>
  </si>
  <si>
    <t>Buschbohnen</t>
  </si>
  <si>
    <t>Chicoréerüben</t>
  </si>
  <si>
    <t>135*</t>
  </si>
  <si>
    <t>Dill, Industrieware</t>
  </si>
  <si>
    <t>Dill, Frischmarkt</t>
  </si>
  <si>
    <t>0 - 30</t>
  </si>
  <si>
    <t>Feldsalat</t>
  </si>
  <si>
    <t>Feldsalat, großblätt­rig</t>
  </si>
  <si>
    <t>Gemüseerbse</t>
  </si>
  <si>
    <t>Grünkohl</t>
  </si>
  <si>
    <t>Gurke, Einleger</t>
  </si>
  <si>
    <t>Möhren, Bund-</t>
  </si>
  <si>
    <t>115*</t>
  </si>
  <si>
    <t>Möhren, Industrie</t>
  </si>
  <si>
    <t>165**</t>
  </si>
  <si>
    <t>Möhren, Wasch-</t>
  </si>
  <si>
    <t>125**</t>
  </si>
  <si>
    <t>Pastinake</t>
  </si>
  <si>
    <t>140*</t>
  </si>
  <si>
    <t>Petersilie, Blatt-, bis 1. Schnitt</t>
  </si>
  <si>
    <t>160*</t>
  </si>
  <si>
    <t>Petersilie, Blatt-, nach einem Schnitt</t>
  </si>
  <si>
    <t>Petersilie, Wurzel-</t>
  </si>
  <si>
    <t>130**</t>
  </si>
  <si>
    <t>Porree</t>
  </si>
  <si>
    <t>Rettich, Bund-</t>
  </si>
  <si>
    <t>Rhabarber 1. Stand­jahr</t>
  </si>
  <si>
    <t>Rhabarber 2. Stand­jahr Austrieb</t>
  </si>
  <si>
    <t>Rhabarber 3. Stand­jahr Austrieb</t>
  </si>
  <si>
    <t>Rhabarber ab 4. Standjahr Austrieb</t>
  </si>
  <si>
    <t>Rhabarber 2. Stand­jahr nach Ernte</t>
  </si>
  <si>
    <t>Rhabarber 3. Stand­jahr nach Ernte</t>
  </si>
  <si>
    <t>Rhabarber ab 4. Standjahr nach Ernte</t>
  </si>
  <si>
    <t>Rote Rüben</t>
  </si>
  <si>
    <t>Rotkohl</t>
  </si>
  <si>
    <t>Rucola, Feinware</t>
  </si>
  <si>
    <t>Rucola, Grobware</t>
  </si>
  <si>
    <t>Salate, Baby Leaf Lettuce</t>
  </si>
  <si>
    <t>Salate, Endivien, Frisée</t>
  </si>
  <si>
    <t>Salate, Radicchio</t>
  </si>
  <si>
    <t>Salate, verschiedene Arten</t>
  </si>
  <si>
    <t>Salate, Romana Her­zen</t>
  </si>
  <si>
    <t>Schnittlauch, gesät, bis 1. Schnitt</t>
  </si>
  <si>
    <t>210**</t>
  </si>
  <si>
    <t>Schnittlauch, nach einem Schnitt</t>
  </si>
  <si>
    <t>240**</t>
  </si>
  <si>
    <t>Schwarzwurzel</t>
  </si>
  <si>
    <t>75**</t>
  </si>
  <si>
    <t>Sellerie, Bund-</t>
  </si>
  <si>
    <t>Sellerie, Knollen-</t>
  </si>
  <si>
    <t>Sellerie, Stangen-</t>
  </si>
  <si>
    <t>Spargel 1. Standjahr</t>
  </si>
  <si>
    <t>Spargel 2. Standjahr</t>
  </si>
  <si>
    <t>Spargel 3. Standjahr</t>
  </si>
  <si>
    <t>Spargel ab 4. Stand­jahr</t>
  </si>
  <si>
    <t>Spinat, Blatt-, FM, Baby</t>
  </si>
  <si>
    <t>Spinat, Blatt-, Stan­dard</t>
  </si>
  <si>
    <t>Spinat, Hack, Stan­dard</t>
  </si>
  <si>
    <t>Stangenbohne, Stan­dard</t>
  </si>
  <si>
    <t>Weißkohl, Frisch­markt</t>
  </si>
  <si>
    <t>Weißkohl, Industrie</t>
  </si>
  <si>
    <t>Zucchini</t>
  </si>
  <si>
    <t>Zuckermais</t>
  </si>
  <si>
    <t>Zwiebel, Bund-</t>
  </si>
  <si>
    <t>210*</t>
  </si>
  <si>
    <t>Zwiebel, Trocken</t>
  </si>
  <si>
    <t>155**</t>
  </si>
  <si>
    <t>Schlag-/
Satz-
größe</t>
  </si>
  <si>
    <t>Ertrag laut DüV</t>
  </si>
  <si>
    <t>Ertrag
5 Jahre 
Ø Betrieb</t>
  </si>
  <si>
    <t>N-Bedarfswert</t>
  </si>
  <si>
    <t>Zu-/
Abschlag</t>
  </si>
  <si>
    <t>Düngebedarfsermittlung</t>
  </si>
  <si>
    <t>Organische Düngung
Vorjahr</t>
  </si>
  <si>
    <t xml:space="preserve">kg N pflanzenverfügbar/Fläche </t>
  </si>
  <si>
    <t>Nges</t>
  </si>
  <si>
    <t>Dokumentation der Düngung</t>
  </si>
  <si>
    <t>Abzug je 20% Ertragsdiff.</t>
  </si>
  <si>
    <t>aus Excel DLR</t>
  </si>
  <si>
    <t>Spalte9</t>
  </si>
  <si>
    <t>Spalte72</t>
  </si>
  <si>
    <t>P2O5 entzüge DüV</t>
  </si>
  <si>
    <t>kg P2O5/100 dt</t>
  </si>
  <si>
    <t>Mairüben (mit Laub) in DüV auch ander Werte suchen</t>
  </si>
  <si>
    <t>Spargel ab 4. Standjahr</t>
  </si>
  <si>
    <t>Spargel Jungpflanzenproduktion</t>
  </si>
  <si>
    <t>Spargel-Wurzelspeicher Pflanzjahr</t>
  </si>
  <si>
    <t>Spargel-Wurzelspeicher 2. Standjahr</t>
  </si>
  <si>
    <t>Spargel-Wurzelspeicher 3. Standjahr</t>
  </si>
  <si>
    <t>* bei Gemüse nach Gemüse verpflichtend</t>
  </si>
  <si>
    <t>Düngejahr:</t>
  </si>
  <si>
    <t>Abdeckung</t>
  </si>
  <si>
    <t>pro ha</t>
  </si>
  <si>
    <t>N pflanzenverfügbar</t>
  </si>
  <si>
    <t>Düngejahr</t>
  </si>
  <si>
    <t>01.01.2020-31.12.2020</t>
  </si>
  <si>
    <t>01.07.2019-30.06.2020</t>
  </si>
  <si>
    <t>01.07.2020-30.06.2021</t>
  </si>
  <si>
    <t>01.01.2021-31.12.2021</t>
  </si>
  <si>
    <t>Nährstoffträger</t>
  </si>
  <si>
    <t>Menge</t>
  </si>
  <si>
    <t>Stickstoff</t>
  </si>
  <si>
    <t>Nmin-Probe*/
Richtwert</t>
  </si>
  <si>
    <t>Vorfrucht im gl. Jahr:</t>
  </si>
  <si>
    <t>Ergänzugsblatt - Stickstoff</t>
  </si>
  <si>
    <t>Bodenart</t>
  </si>
  <si>
    <t>Bodenartklasse</t>
  </si>
  <si>
    <t>flachgründiger S</t>
  </si>
  <si>
    <t>S</t>
  </si>
  <si>
    <t>lS, sU</t>
  </si>
  <si>
    <t>ssL, lU</t>
  </si>
  <si>
    <t>sL, uL, L</t>
  </si>
  <si>
    <t>utL, tL, T</t>
  </si>
  <si>
    <t>ja</t>
  </si>
  <si>
    <t>nein</t>
  </si>
  <si>
    <r>
      <t>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Gehalt unteres Ende</t>
    </r>
  </si>
  <si>
    <t>Klasse</t>
  </si>
  <si>
    <t>Faktor</t>
  </si>
  <si>
    <t>A</t>
  </si>
  <si>
    <t>B</t>
  </si>
  <si>
    <t>C</t>
  </si>
  <si>
    <t>D</t>
  </si>
  <si>
    <t>E</t>
  </si>
  <si>
    <t>Ja/Nein</t>
  </si>
  <si>
    <t>Produktionsverfahren</t>
  </si>
  <si>
    <t>Ø-dt/ha (FM)</t>
  </si>
  <si>
    <t xml:space="preserve">Brokkoli </t>
  </si>
  <si>
    <t xml:space="preserve">Chicoréerüben </t>
  </si>
  <si>
    <t xml:space="preserve">Dill, Industrieware </t>
  </si>
  <si>
    <t xml:space="preserve">Kohlrabi </t>
  </si>
  <si>
    <t xml:space="preserve">Rettich, Bund- </t>
  </si>
  <si>
    <t xml:space="preserve">Rote Rüben </t>
  </si>
  <si>
    <t xml:space="preserve">Salate, Romana </t>
  </si>
  <si>
    <t xml:space="preserve">Schnittlauch, gesät, bis 1. Schnitt </t>
  </si>
  <si>
    <t xml:space="preserve">Sellerie, Stangen- </t>
  </si>
  <si>
    <t xml:space="preserve">Spargel 1. Standjahr </t>
  </si>
  <si>
    <t xml:space="preserve">Spargel 2. Standjahr </t>
  </si>
  <si>
    <t xml:space="preserve">Spargel 3. Standjahr </t>
  </si>
  <si>
    <t xml:space="preserve">Spargel ab 4. Stand­jahr </t>
  </si>
  <si>
    <t>Spinat, Hack, Standard</t>
  </si>
  <si>
    <t>Stangenbohne, Standard</t>
  </si>
  <si>
    <t>Weißkohl, Frischmarkt</t>
  </si>
  <si>
    <t xml:space="preserve">Zwiebel, Bund- </t>
  </si>
  <si>
    <t xml:space="preserve">Zwiebel, Trocken </t>
  </si>
  <si>
    <t>Winterraps (Korn)</t>
  </si>
  <si>
    <t>Winterraps (Korn + Stroh)</t>
  </si>
  <si>
    <t>Winterweizen  (Korn)</t>
  </si>
  <si>
    <t>Winterweizen (Korn + Stroh)</t>
  </si>
  <si>
    <t>Hartweizen</t>
  </si>
  <si>
    <t>Wintergerste (Korn)</t>
  </si>
  <si>
    <t>Wintergerste (Korn + Stroh)</t>
  </si>
  <si>
    <t>Winterroggen (Korn)</t>
  </si>
  <si>
    <t>Winterroggen (Korn+ Stroh)</t>
  </si>
  <si>
    <t>Wintertriticale (Korn)</t>
  </si>
  <si>
    <t>Wintertriticale (Korn + Stroh)</t>
  </si>
  <si>
    <t>Sommergerste (Korn)</t>
  </si>
  <si>
    <t>Sommergerste (Korn + Stroh)</t>
  </si>
  <si>
    <t>Hafer (Korn)</t>
  </si>
  <si>
    <t>Hafer (Korn + Stroh)</t>
  </si>
  <si>
    <t>Körnermais (Korn)</t>
  </si>
  <si>
    <t>Körnermais (Korn + Stroh)</t>
  </si>
  <si>
    <t>Silomais (28 % TM)</t>
  </si>
  <si>
    <t>Silomais (35 % TM)</t>
  </si>
  <si>
    <t>Zuckerrübe (Rübe)</t>
  </si>
  <si>
    <t>Zuckerrübe (Rübe + Blatt)</t>
  </si>
  <si>
    <t>Frühkartoffel</t>
  </si>
  <si>
    <t>Sonnenblume (Korn)</t>
  </si>
  <si>
    <t>Sonnenblume (Korn + Stroh)</t>
  </si>
  <si>
    <t>Öllein (Korn)</t>
  </si>
  <si>
    <t>Öllein (Korn + Stroh)</t>
  </si>
  <si>
    <t>Grünland 1-Schnittnutzung</t>
  </si>
  <si>
    <t>Grünland 2-Schnittnutzung</t>
  </si>
  <si>
    <t>Grünland 3-Schnittnutzung</t>
  </si>
  <si>
    <t>Grünland 4-Schnittnutzung</t>
  </si>
  <si>
    <t>Grünland 5-Schnittnutzung</t>
  </si>
  <si>
    <t>Weide intensiv</t>
  </si>
  <si>
    <t>Mähweiden, 60 % Weideanteil</t>
  </si>
  <si>
    <t>Mähweiden, 20 % Weideanteil</t>
  </si>
  <si>
    <t>Weide extensiv</t>
  </si>
  <si>
    <t>Ackergras (5 Schnitte/Jahr)</t>
  </si>
  <si>
    <r>
      <t>Ackergras</t>
    </r>
    <r>
      <rPr>
        <b/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(3 - 4 Schnitte/Jahr)</t>
    </r>
  </si>
  <si>
    <t>Kleegras (3 - 4 Schnitte/Jahr)</t>
  </si>
  <si>
    <t>Luzernegras (3 - 4 Schnitte/Jahr)</t>
  </si>
  <si>
    <t>Rotklee in Reinkultur</t>
  </si>
  <si>
    <t>Luzerne in Reinkultur</t>
  </si>
  <si>
    <t xml:space="preserve">kg N pflanzenverfügbar/ha </t>
  </si>
  <si>
    <t>Summe org. Dünger</t>
  </si>
  <si>
    <t>Abschlag organische Düngung Folgejahr</t>
  </si>
  <si>
    <t>Humus</t>
  </si>
  <si>
    <t>Bezeichnung</t>
  </si>
  <si>
    <t>KategorieVerordnung</t>
  </si>
  <si>
    <t>Npflanzenverfügbar</t>
  </si>
  <si>
    <t>NH4</t>
  </si>
  <si>
    <t>Anrechenbarkeit</t>
  </si>
  <si>
    <t>60er Kali gran.</t>
  </si>
  <si>
    <t>AS-Harnstoff (Alzon 40-S)</t>
  </si>
  <si>
    <t>Amfert-PK 20 + 30</t>
  </si>
  <si>
    <t>Amfert-PK 25 + 25</t>
  </si>
  <si>
    <t>Ammonphosphat (MAP)</t>
  </si>
  <si>
    <t>Basfoliar 12+4+6</t>
  </si>
  <si>
    <t>Basfoliar 34</t>
  </si>
  <si>
    <t>AHL + S 24 (+ 3)</t>
  </si>
  <si>
    <t>AHL 28</t>
  </si>
  <si>
    <t>AHL + S 25 (+ 6)</t>
  </si>
  <si>
    <t>AHL 30</t>
  </si>
  <si>
    <t>AS-Harnstoff-Lösung 20 (+ 6)</t>
  </si>
  <si>
    <t>Ammonsulfat-Lösung (ASL)</t>
  </si>
  <si>
    <t>Ammoniumthiosulfat (ATS)</t>
  </si>
  <si>
    <t>Azolon Fluid</t>
  </si>
  <si>
    <t>Basfoliar 36 Extra</t>
  </si>
  <si>
    <t>Basfoliar Combi-Stipp</t>
  </si>
  <si>
    <t>Carbokalk (30 % CaO)</t>
  </si>
  <si>
    <t>Carbokalk flüssig (19 % CaO)</t>
  </si>
  <si>
    <t>Cederan PK 12 + 24 (+ 5)</t>
  </si>
  <si>
    <t>Cederan PK 15 + 20 (+ 6)</t>
  </si>
  <si>
    <t>Cederan PK 16 + 16 (+ 6)</t>
  </si>
  <si>
    <t>Cederan-Mg PK 14+14 (+4 +8)</t>
  </si>
  <si>
    <t>Champost</t>
  </si>
  <si>
    <t>Bullengülle 10% TS</t>
  </si>
  <si>
    <t>Bullengülle 7% TS</t>
  </si>
  <si>
    <t>Diammonphosphat (DAP)</t>
  </si>
  <si>
    <t>Entec 26</t>
  </si>
  <si>
    <t>Entec perfect</t>
  </si>
  <si>
    <t>Excello 5 %ig gran.</t>
  </si>
  <si>
    <t>Excello normal/gran.</t>
  </si>
  <si>
    <t>Grün-/Biokompost</t>
  </si>
  <si>
    <t>Grünschnittkompost</t>
  </si>
  <si>
    <t>Harnstoff + S (Urea S)</t>
  </si>
  <si>
    <t>Harnstoff 46 (HST)</t>
  </si>
  <si>
    <t>Hyperphos -Mg 22 (+ 7)</t>
  </si>
  <si>
    <t>Hyperphos 26 gek.</t>
  </si>
  <si>
    <t>Hyperphos-Kali 17 + 25</t>
  </si>
  <si>
    <t>Hyperphos-Kali 20 + 20</t>
  </si>
  <si>
    <t>Hyperphos-Kali-MgO14+18(+5)</t>
  </si>
  <si>
    <t xml:space="preserve">Hühner-und Hähnchenmistmist 30 % TS </t>
  </si>
  <si>
    <t>Hühnermist 60 % TS</t>
  </si>
  <si>
    <t>KAS + S 24 (+ 6)</t>
  </si>
  <si>
    <t>Kalimagnesia</t>
  </si>
  <si>
    <t>Kaliumsulfat gran.</t>
  </si>
  <si>
    <t>Kalksalpeter 15</t>
  </si>
  <si>
    <t>Kalkstickstoff (Perlka)</t>
  </si>
  <si>
    <t>Kalkstickstoff gemahlen</t>
  </si>
  <si>
    <t>Kartoffelschlempe</t>
  </si>
  <si>
    <t xml:space="preserve">Klärschlamm, Kalkkonditioniert </t>
  </si>
  <si>
    <t>Klärschlamm fest</t>
  </si>
  <si>
    <t>Klärschlamm, entwässert</t>
  </si>
  <si>
    <t>Klärschlamm, flüssig</t>
  </si>
  <si>
    <t>Klärschlamm flüssig</t>
  </si>
  <si>
    <t>Korn-Kali m. 6 % MgO</t>
  </si>
  <si>
    <t>Magnesia-Kainit</t>
  </si>
  <si>
    <t>Mastschweinegülle 3% TS</t>
  </si>
  <si>
    <t>Mastschweinegülle 5% TS</t>
  </si>
  <si>
    <t>Mastschweinegülle 7% TS</t>
  </si>
  <si>
    <t>Milchvieh-/Jungviehgülle 10% TS</t>
  </si>
  <si>
    <t>Milchvieh-/Jungviehgülle 6% TS</t>
  </si>
  <si>
    <t>Milchvieh-/Jungviehgülle 8% TS</t>
  </si>
  <si>
    <t>Mischgülle 4% TS</t>
  </si>
  <si>
    <t>Mischgülle 7% TS</t>
  </si>
  <si>
    <t>N-Lösung (Domamon)</t>
  </si>
  <si>
    <t>N-Lösung (NitroFert, Lenasol)</t>
  </si>
  <si>
    <t>NP 15 + 20</t>
  </si>
  <si>
    <t>NP 18 + 23</t>
  </si>
  <si>
    <t>NP 20 + 20</t>
  </si>
  <si>
    <t>NP 24 + 12</t>
  </si>
  <si>
    <t>NP 26 + 14</t>
  </si>
  <si>
    <t>NPK 10 + 15 + 20 (+ 4)</t>
  </si>
  <si>
    <t>NPK 13 + 13 + 21 (+ 2)</t>
  </si>
  <si>
    <t>NPK 14 + 10 + 20 (+ 4)</t>
  </si>
  <si>
    <t>NPK 15 + 15 + 15 (+ 2)</t>
  </si>
  <si>
    <t>NPK 20 + 10 + 10</t>
  </si>
  <si>
    <t>NPK 21 + 8 + 11</t>
  </si>
  <si>
    <t>NPK 24 + 8 + 8</t>
  </si>
  <si>
    <t>NPK 6 + 12 + 18 (+ 6)</t>
  </si>
  <si>
    <t>NPK-Mg 12 + 12 + 17 (+ 2 + 4)</t>
  </si>
  <si>
    <t>NPK-Mg 13 + 9 + 16 (+ 4 + 8)</t>
  </si>
  <si>
    <t>Novaphos 23 (+ 8)</t>
  </si>
  <si>
    <t>Novatec Premium</t>
  </si>
  <si>
    <t>PK-Dünger 12 + 24 (+ 6)</t>
  </si>
  <si>
    <t>PK-Dünger 15 + 20 (+ 6)</t>
  </si>
  <si>
    <t>PK-Dünger 16 + 16 (+ 7)</t>
  </si>
  <si>
    <t>PK-Dünger-Mg 12 + 19 (+4+8)</t>
  </si>
  <si>
    <t>PK-Dünger-Mg 14 + 14 (+4+9)</t>
  </si>
  <si>
    <t>Piamon 33 S</t>
  </si>
  <si>
    <t>Praysol (flüssig)</t>
  </si>
  <si>
    <t xml:space="preserve">Putenmist </t>
  </si>
  <si>
    <t>Rhe-Ka-Phos 10 + 21 (+ 4 + 6)</t>
  </si>
  <si>
    <t>Rhe-Ka-Phos 14 + 24 (+ 6)</t>
  </si>
  <si>
    <t>Rhe-Ka-Phos 15 + 15 (+ 4 + 6)</t>
  </si>
  <si>
    <t>Rhe-Ka-Phos 16 + 20 (+ 6)</t>
  </si>
  <si>
    <t>Rhe-Ka-Phos 20 + 30 (+ 2)</t>
  </si>
  <si>
    <t>Rhe-Ka-Phos 9 + 25 (+ 6)</t>
  </si>
  <si>
    <t>Sauengülle 2% TS</t>
  </si>
  <si>
    <t>Sauengülle 4% TS</t>
  </si>
  <si>
    <t>Schwefels. Ammoniak (SSA)</t>
  </si>
  <si>
    <t>Silagesickersaft</t>
  </si>
  <si>
    <t>Stickstoff-Magnesia</t>
  </si>
  <si>
    <t>Superphosphat 18 (+ 13) gek.</t>
  </si>
  <si>
    <t>Thomaskali 10 + 15 (+ 3)</t>
  </si>
  <si>
    <t>Thomaskali 10 + 20 (+ 3)</t>
  </si>
  <si>
    <t>Thomaskali 11 + 11 (+ 4)</t>
  </si>
  <si>
    <t>Thomaskali 12 + 18 (+ 3)</t>
  </si>
  <si>
    <t>Thomaskali 7 + 21(+ 3)</t>
  </si>
  <si>
    <t>Thomaskali 8 + 15 (+ 6)</t>
  </si>
  <si>
    <t>Thomaskalk 4</t>
  </si>
  <si>
    <t xml:space="preserve">Triple-Superphosphat </t>
  </si>
  <si>
    <t>Vytel-flüssig-Zn</t>
  </si>
  <si>
    <t>Wuxal 12+4+6</t>
  </si>
  <si>
    <t>Wuxal Basis</t>
  </si>
  <si>
    <t>Wuxal Mangan plus</t>
  </si>
  <si>
    <t>Wuxal Super</t>
  </si>
  <si>
    <t>Wuxal Suspension Typ 1</t>
  </si>
  <si>
    <t>Wuxal Suspension Typ 2</t>
  </si>
  <si>
    <t>Wuxal Top N</t>
  </si>
  <si>
    <t>Wuxal Top P</t>
  </si>
  <si>
    <t>01.07.2021-30.06.2022</t>
  </si>
  <si>
    <t>01.07.2022-30.06.2023</t>
  </si>
  <si>
    <t>01.01.2022-31.12.2022</t>
  </si>
  <si>
    <t>01.01.2023-31.12.2023</t>
  </si>
  <si>
    <t>01.07.2023-30.06.2024</t>
  </si>
  <si>
    <t>01.01.2024-31.12.2024</t>
  </si>
  <si>
    <t>Kategorie</t>
  </si>
  <si>
    <t>Gerstenmulchstroh</t>
  </si>
  <si>
    <t>Bodenhilfsstoff</t>
  </si>
  <si>
    <t>Hafermulchstroh</t>
  </si>
  <si>
    <t>Mulchstroh für Erdbeeren</t>
  </si>
  <si>
    <t>Roggenmulchstroh</t>
  </si>
  <si>
    <t>Triticalemulchstroh</t>
  </si>
  <si>
    <t xml:space="preserve">Weizenmulchstroh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</si>
</sst>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Arial"/>
      <family val="2"/>
    </font>
    <font>
      <b/>
      <sz val="12"/>
      <color rgb="FFFF0000"/>
      <name val="Arial"/>
      <family val="2"/>
    </font>
    <font>
      <vertAlign val="subscript"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9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4" fillId="0" borderId="18" xfId="0" applyFont="1" applyBorder="1"/>
    <xf numFmtId="0" fontId="4" fillId="0" borderId="0" xfId="0" applyFont="1" applyBorder="1"/>
    <xf numFmtId="0" fontId="0" fillId="0" borderId="8" xfId="0" applyBorder="1"/>
    <xf numFmtId="0" fontId="8" fillId="2" borderId="22" xfId="0" applyFont="1" applyFill="1" applyBorder="1" applyAlignment="1">
      <alignment horizontal="center" vertical="center"/>
    </xf>
    <xf numFmtId="0" fontId="0" fillId="0" borderId="0" xfId="0" applyAlignment="1"/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/>
    <xf numFmtId="1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wrapText="1"/>
    </xf>
    <xf numFmtId="2" fontId="1" fillId="3" borderId="9" xfId="0" applyNumberFormat="1" applyFont="1" applyFill="1" applyBorder="1"/>
    <xf numFmtId="0" fontId="1" fillId="0" borderId="31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/>
    <xf numFmtId="2" fontId="1" fillId="0" borderId="6" xfId="0" applyNumberFormat="1" applyFont="1" applyBorder="1"/>
    <xf numFmtId="0" fontId="0" fillId="0" borderId="0" xfId="0" applyProtection="1">
      <protection locked="0"/>
    </xf>
    <xf numFmtId="1" fontId="12" fillId="0" borderId="8" xfId="0" applyNumberFormat="1" applyFont="1" applyBorder="1" applyAlignment="1">
      <alignment horizontal="right" vertical="center"/>
    </xf>
    <xf numFmtId="2" fontId="12" fillId="0" borderId="8" xfId="0" applyNumberFormat="1" applyFont="1" applyBorder="1"/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29" xfId="0" applyFont="1" applyBorder="1" applyAlignment="1">
      <alignment horizontal="right" vertical="center" wrapText="1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2" fontId="12" fillId="0" borderId="5" xfId="0" applyNumberFormat="1" applyFont="1" applyBorder="1"/>
    <xf numFmtId="2" fontId="12" fillId="0" borderId="2" xfId="0" applyNumberFormat="1" applyFont="1" applyBorder="1"/>
    <xf numFmtId="0" fontId="12" fillId="0" borderId="8" xfId="0" applyFont="1" applyBorder="1" applyAlignment="1">
      <alignment horizontal="left" vertical="top" wrapText="1"/>
    </xf>
    <xf numFmtId="2" fontId="12" fillId="0" borderId="8" xfId="0" applyNumberFormat="1" applyFont="1" applyFill="1" applyBorder="1"/>
    <xf numFmtId="0" fontId="12" fillId="0" borderId="8" xfId="0" applyFont="1" applyBorder="1"/>
    <xf numFmtId="0" fontId="9" fillId="0" borderId="0" xfId="0" applyFont="1" applyBorder="1"/>
    <xf numFmtId="0" fontId="4" fillId="0" borderId="0" xfId="0" applyFont="1" applyAlignment="1"/>
    <xf numFmtId="2" fontId="15" fillId="0" borderId="29" xfId="0" applyNumberFormat="1" applyFont="1" applyBorder="1" applyAlignment="1">
      <alignment horizontal="right" vertical="center"/>
    </xf>
    <xf numFmtId="2" fontId="14" fillId="0" borderId="29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vertical="top"/>
    </xf>
    <xf numFmtId="2" fontId="14" fillId="0" borderId="29" xfId="0" applyNumberFormat="1" applyFont="1" applyBorder="1"/>
    <xf numFmtId="0" fontId="10" fillId="0" borderId="0" xfId="0" applyFont="1" applyAlignment="1"/>
    <xf numFmtId="0" fontId="16" fillId="3" borderId="31" xfId="0" applyFont="1" applyFill="1" applyBorder="1"/>
    <xf numFmtId="0" fontId="16" fillId="3" borderId="6" xfId="0" applyFont="1" applyFill="1" applyBorder="1"/>
    <xf numFmtId="0" fontId="16" fillId="0" borderId="14" xfId="0" applyFont="1" applyBorder="1"/>
    <xf numFmtId="1" fontId="16" fillId="0" borderId="1" xfId="0" applyNumberFormat="1" applyFont="1" applyBorder="1"/>
    <xf numFmtId="0" fontId="16" fillId="0" borderId="40" xfId="0" applyFont="1" applyBorder="1"/>
    <xf numFmtId="1" fontId="16" fillId="0" borderId="32" xfId="0" applyNumberFormat="1" applyFont="1" applyBorder="1"/>
    <xf numFmtId="0" fontId="6" fillId="3" borderId="8" xfId="0" applyFont="1" applyFill="1" applyBorder="1" applyAlignment="1">
      <alignment horizontal="right"/>
    </xf>
    <xf numFmtId="0" fontId="16" fillId="3" borderId="5" xfId="0" applyFont="1" applyFill="1" applyBorder="1"/>
    <xf numFmtId="1" fontId="16" fillId="0" borderId="14" xfId="0" applyNumberFormat="1" applyFont="1" applyBorder="1" applyAlignment="1">
      <alignment horizontal="left" vertical="center"/>
    </xf>
    <xf numFmtId="0" fontId="16" fillId="0" borderId="8" xfId="0" applyNumberFormat="1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" fontId="16" fillId="0" borderId="40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8" fillId="0" borderId="0" xfId="0" applyFont="1"/>
    <xf numFmtId="0" fontId="8" fillId="3" borderId="8" xfId="0" applyFont="1" applyFill="1" applyBorder="1" applyAlignment="1">
      <alignment horizontal="center"/>
    </xf>
    <xf numFmtId="0" fontId="22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0" fillId="4" borderId="5" xfId="1" applyFont="1" applyFill="1" applyBorder="1" applyAlignment="1" applyProtection="1">
      <alignment horizontal="left" vertical="center" wrapText="1"/>
    </xf>
    <xf numFmtId="0" fontId="21" fillId="4" borderId="5" xfId="1" applyFont="1" applyFill="1" applyBorder="1" applyAlignment="1" applyProtection="1">
      <alignment horizontal="left" vertical="top" wrapText="1"/>
    </xf>
    <xf numFmtId="0" fontId="22" fillId="0" borderId="37" xfId="0" applyFont="1" applyBorder="1" applyAlignment="1">
      <alignment vertical="center" wrapText="1"/>
    </xf>
    <xf numFmtId="14" fontId="9" fillId="0" borderId="19" xfId="0" applyNumberFormat="1" applyFont="1" applyBorder="1" applyProtection="1">
      <protection locked="0"/>
    </xf>
    <xf numFmtId="0" fontId="9" fillId="0" borderId="20" xfId="0" applyFont="1" applyBorder="1" applyProtection="1">
      <protection locked="0"/>
    </xf>
    <xf numFmtId="14" fontId="9" fillId="0" borderId="12" xfId="0" applyNumberFormat="1" applyFont="1" applyBorder="1" applyAlignment="1" applyProtection="1">
      <protection locked="0"/>
    </xf>
    <xf numFmtId="49" fontId="9" fillId="0" borderId="8" xfId="0" applyNumberFormat="1" applyFont="1" applyBorder="1" applyAlignment="1" applyProtection="1">
      <protection locked="0"/>
    </xf>
    <xf numFmtId="2" fontId="9" fillId="0" borderId="9" xfId="0" applyNumberFormat="1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49" fontId="9" fillId="0" borderId="2" xfId="0" applyNumberFormat="1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49" fontId="9" fillId="0" borderId="20" xfId="0" applyNumberFormat="1" applyFont="1" applyBorder="1" applyAlignment="1" applyProtection="1">
      <protection locked="0"/>
    </xf>
    <xf numFmtId="2" fontId="9" fillId="0" borderId="30" xfId="0" applyNumberFormat="1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0" fontId="8" fillId="3" borderId="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9" fillId="3" borderId="20" xfId="0" applyFont="1" applyFill="1" applyBorder="1" applyAlignment="1" applyProtection="1">
      <protection hidden="1"/>
    </xf>
    <xf numFmtId="0" fontId="9" fillId="3" borderId="20" xfId="0" applyFont="1" applyFill="1" applyBorder="1" applyProtection="1">
      <protection hidden="1"/>
    </xf>
    <xf numFmtId="0" fontId="9" fillId="3" borderId="30" xfId="0" applyFont="1" applyFill="1" applyBorder="1" applyProtection="1">
      <protection hidden="1"/>
    </xf>
    <xf numFmtId="0" fontId="9" fillId="3" borderId="8" xfId="0" applyFont="1" applyFill="1" applyBorder="1" applyAlignment="1" applyProtection="1">
      <protection hidden="1"/>
    </xf>
    <xf numFmtId="0" fontId="1" fillId="3" borderId="8" xfId="0" applyFont="1" applyFill="1" applyBorder="1" applyAlignment="1" applyProtection="1">
      <protection hidden="1"/>
    </xf>
    <xf numFmtId="0" fontId="9" fillId="3" borderId="9" xfId="0" applyFont="1" applyFill="1" applyBorder="1" applyAlignment="1" applyProtection="1">
      <protection hidden="1"/>
    </xf>
    <xf numFmtId="0" fontId="1" fillId="3" borderId="20" xfId="0" applyFont="1" applyFill="1" applyBorder="1" applyAlignment="1" applyProtection="1">
      <protection hidden="1"/>
    </xf>
    <xf numFmtId="0" fontId="9" fillId="3" borderId="30" xfId="0" applyFont="1" applyFill="1" applyBorder="1" applyAlignment="1" applyProtection="1">
      <protection hidden="1"/>
    </xf>
    <xf numFmtId="0" fontId="8" fillId="3" borderId="14" xfId="0" applyFont="1" applyFill="1" applyBorder="1" applyAlignment="1">
      <alignment horizont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left"/>
      <protection hidden="1"/>
    </xf>
    <xf numFmtId="0" fontId="6" fillId="3" borderId="8" xfId="0" applyFont="1" applyFill="1" applyBorder="1" applyAlignment="1">
      <alignment horizontal="right"/>
    </xf>
    <xf numFmtId="0" fontId="9" fillId="0" borderId="46" xfId="0" applyFont="1" applyBorder="1" applyAlignment="1" applyProtection="1">
      <protection locked="0"/>
    </xf>
    <xf numFmtId="0" fontId="9" fillId="0" borderId="14" xfId="0" applyFont="1" applyBorder="1" applyAlignment="1" applyProtection="1">
      <protection locked="0"/>
    </xf>
    <xf numFmtId="0" fontId="9" fillId="0" borderId="50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8" fillId="3" borderId="4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>
      <alignment horizontal="right" vertical="center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</cellXfs>
  <cellStyles count="2">
    <cellStyle name="Standard" xfId="0" builtinId="0"/>
    <cellStyle name="Standard 6" xfId="1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88B90F"/>
          <bgColor rgb="FF88B90F"/>
        </patternFill>
      </fill>
    </dxf>
    <dxf>
      <fill>
        <patternFill patternType="solid">
          <fgColor rgb="FF9D56D8"/>
          <bgColor rgb="FF9D56D8"/>
        </patternFill>
      </fill>
    </dxf>
    <dxf>
      <fill>
        <patternFill patternType="solid">
          <fgColor rgb="FF199B73"/>
          <bgColor rgb="FF199B73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fill>
        <patternFill patternType="solid">
          <fgColor rgb="FF9D56D8"/>
          <bgColor rgb="FF9D56D8"/>
        </patternFill>
      </fill>
    </dxf>
    <dxf>
      <fill>
        <patternFill patternType="solid">
          <fgColor rgb="FF199B73"/>
          <bgColor rgb="FF199B73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fill>
        <patternFill patternType="solid">
          <fgColor rgb="FF9D56D8"/>
          <bgColor rgb="FF9D56D8"/>
        </patternFill>
      </fill>
    </dxf>
    <dxf>
      <fill>
        <patternFill patternType="solid">
          <fgColor rgb="FF199B73"/>
          <bgColor rgb="FF199B73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fill>
        <patternFill patternType="solid">
          <fgColor rgb="FF9D56D8"/>
          <bgColor rgb="FF9D56D8"/>
        </patternFill>
      </fill>
    </dxf>
    <dxf>
      <fill>
        <patternFill patternType="solid">
          <fgColor rgb="FF199B73"/>
          <bgColor rgb="FF199B73"/>
        </patternFill>
      </fill>
    </dxf>
    <dxf>
      <fill>
        <patternFill patternType="solid">
          <fgColor theme="1" tint="0.499984740745262"/>
          <bgColor theme="1" tint="0.499984740745262"/>
        </patternFill>
      </fill>
    </dxf>
    <dxf>
      <fill>
        <patternFill patternType="solid">
          <fgColor rgb="FFFF99FF"/>
          <bgColor rgb="FFFF99FF"/>
        </patternFill>
      </fill>
    </dxf>
    <dxf>
      <fill>
        <patternFill patternType="solid">
          <fgColor rgb="FF66FFFF"/>
          <bgColor rgb="FF66FFFF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FCC66"/>
          <bgColor rgb="FFFFCC66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57344</xdr:colOff>
      <xdr:row>0</xdr:row>
      <xdr:rowOff>9525</xdr:rowOff>
    </xdr:from>
    <xdr:to>
      <xdr:col>12</xdr:col>
      <xdr:colOff>657225</xdr:colOff>
      <xdr:row>1</xdr:row>
      <xdr:rowOff>130287</xdr:rowOff>
    </xdr:to>
    <xdr:pic>
      <xdr:nvPicPr>
        <xdr:cNvPr id="2" name="Picture 6" descr="lwknrw-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894" y="9525"/>
          <a:ext cx="2161981" cy="320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57344</xdr:colOff>
      <xdr:row>33</xdr:row>
      <xdr:rowOff>19050</xdr:rowOff>
    </xdr:from>
    <xdr:to>
      <xdr:col>12</xdr:col>
      <xdr:colOff>657225</xdr:colOff>
      <xdr:row>34</xdr:row>
      <xdr:rowOff>139812</xdr:rowOff>
    </xdr:to>
    <xdr:pic>
      <xdr:nvPicPr>
        <xdr:cNvPr id="5" name="Picture 6" descr="lwknrw-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894" y="6296025"/>
          <a:ext cx="2161981" cy="320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B61/Mitarbeiter/Labonte/Aufr&#228;umen/Programme/DBE/dbe-acker-n-p-excel.Richtwerte_Winter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E N"/>
      <sheetName val="DBE P"/>
      <sheetName val="Planung org. Düngung"/>
      <sheetName val="Tabellen DüV"/>
      <sheetName val="Datenblatt Kulturen"/>
      <sheetName val="Datenblatt org. Düngern"/>
      <sheetName val="Hinweise"/>
      <sheetName val="leeres Arbeitsblatt 1"/>
      <sheetName val="leeres Arbeitsblatt 2"/>
      <sheetName val="leeres Arbeitsblatt 3"/>
      <sheetName val="dbe-acker-n-p-excel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 xml:space="preserve">Rindermist </v>
          </cell>
        </row>
        <row r="3">
          <cell r="A3" t="str">
            <v xml:space="preserve">Schweinemist </v>
          </cell>
        </row>
        <row r="4">
          <cell r="A4" t="str">
            <v xml:space="preserve">Schafsmist </v>
          </cell>
        </row>
        <row r="5">
          <cell r="A5" t="str">
            <v>Ziegenmist</v>
          </cell>
        </row>
        <row r="6">
          <cell r="A6" t="str">
            <v xml:space="preserve">Pferdemist </v>
          </cell>
        </row>
        <row r="7">
          <cell r="A7" t="str">
            <v>Kaninchenmist</v>
          </cell>
        </row>
        <row r="8">
          <cell r="A8" t="str">
            <v xml:space="preserve">Putenmist 50% </v>
          </cell>
        </row>
        <row r="9">
          <cell r="A9" t="str">
            <v xml:space="preserve">Entenmist </v>
          </cell>
        </row>
        <row r="10">
          <cell r="A10" t="str">
            <v xml:space="preserve">Gänsemist </v>
          </cell>
        </row>
        <row r="11">
          <cell r="A11" t="str">
            <v>Hähnchenmist</v>
          </cell>
        </row>
        <row r="12">
          <cell r="A12" t="str">
            <v xml:space="preserve">Hühnermist </v>
          </cell>
        </row>
        <row r="13">
          <cell r="A13" t="str">
            <v>Hühnermist 60 % T</v>
          </cell>
        </row>
        <row r="14">
          <cell r="A14" t="str">
            <v xml:space="preserve">Hühnertrockenkot </v>
          </cell>
        </row>
        <row r="15">
          <cell r="A15" t="str">
            <v xml:space="preserve">getrockneter Hühnerkot </v>
          </cell>
        </row>
        <row r="16">
          <cell r="A16" t="str">
            <v xml:space="preserve">Rinderjauche  </v>
          </cell>
        </row>
        <row r="17">
          <cell r="A17" t="str">
            <v xml:space="preserve">Schweinejauche </v>
          </cell>
        </row>
        <row r="18">
          <cell r="A18" t="str">
            <v xml:space="preserve">Mischjauche </v>
          </cell>
        </row>
        <row r="19">
          <cell r="A19" t="str">
            <v>Milchvieh-/Jungviehgülle 6% T</v>
          </cell>
        </row>
        <row r="20">
          <cell r="A20" t="str">
            <v>Milchvieh-/Jungviehgülle 8% T</v>
          </cell>
        </row>
        <row r="21">
          <cell r="A21" t="str">
            <v>Milchvieh-/Jungviehgülle 10% T</v>
          </cell>
        </row>
        <row r="22">
          <cell r="A22" t="str">
            <v>Bullengülle 7% T</v>
          </cell>
        </row>
        <row r="23">
          <cell r="A23" t="str">
            <v>Bullengülle 10% T</v>
          </cell>
        </row>
        <row r="24">
          <cell r="A24" t="str">
            <v xml:space="preserve">Kälbergülle </v>
          </cell>
        </row>
        <row r="25">
          <cell r="A25" t="str">
            <v>Mastschweinegülle 3% T</v>
          </cell>
        </row>
        <row r="26">
          <cell r="A26" t="str">
            <v>Mastschweinegülle 5% T</v>
          </cell>
        </row>
        <row r="27">
          <cell r="A27" t="str">
            <v>Mastschweinegülle 7% T</v>
          </cell>
        </row>
        <row r="28">
          <cell r="A28" t="str">
            <v>Sauengülle 2% T</v>
          </cell>
        </row>
        <row r="29">
          <cell r="A29" t="str">
            <v>Sauengülle 4% T</v>
          </cell>
        </row>
        <row r="30">
          <cell r="A30" t="str">
            <v>Mischgülle 4% T</v>
          </cell>
        </row>
        <row r="31">
          <cell r="A31" t="str">
            <v>Mischgülle 7% T</v>
          </cell>
        </row>
        <row r="32">
          <cell r="A32" t="str">
            <v xml:space="preserve">Ferkelgülle </v>
          </cell>
        </row>
        <row r="33">
          <cell r="A33" t="str">
            <v>abc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tables/table1.xml><?xml version="1.0" encoding="utf-8"?>
<table xmlns="http://schemas.openxmlformats.org/spreadsheetml/2006/main" id="12" name="Tabelle13" displayName="Tabelle13" ref="A1:G1048576" totalsRowShown="0" headerRowDxfId="103">
  <autoFilter ref="A1:G1048576"/>
  <tableColumns count="7">
    <tableColumn id="1" name="Bezeichnung" dataDxfId="102"/>
    <tableColumn id="3" name="KategorieVerordnung" dataDxfId="101"/>
    <tableColumn id="4" name="Einheit" dataDxfId="100"/>
    <tableColumn id="16" name="Nges" dataDxfId="99"/>
    <tableColumn id="17" name="Npflanzenverfügbar" dataDxfId="98"/>
    <tableColumn id="18" name="NH4" dataDxfId="97"/>
    <tableColumn id="19" name="Anrechenbarkeit" dataDxfId="96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9" name="Tabelle10" displayName="Tabelle10" ref="P1:P3" totalsRowShown="0">
  <autoFilter ref="P1:P3"/>
  <tableColumns count="1">
    <tableColumn id="1" name="Ja/Nein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1" name="Tabelle12" displayName="Tabelle12" ref="G1:G3" totalsRowShown="0">
  <autoFilter ref="G1:G3"/>
  <tableColumns count="1">
    <tableColumn id="1" name="Humu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elle5" displayName="Tabelle5" ref="A3:H103" totalsRowShown="0" headerRowDxfId="37" dataDxfId="35" headerRowBorderDxfId="36" tableBorderDxfId="34" totalsRowBorderDxfId="33">
  <autoFilter ref="A3:H103"/>
  <tableColumns count="8">
    <tableColumn id="1" name="Spalte1" dataDxfId="32"/>
    <tableColumn id="2" name="Spalte2" dataDxfId="31"/>
    <tableColumn id="3" name="Spalte3" dataDxfId="30"/>
    <tableColumn id="6" name="Spalte6" dataDxfId="29"/>
    <tableColumn id="7" name="Spalte7" dataDxfId="28"/>
    <tableColumn id="5" name="Spalte72" dataDxfId="27"/>
    <tableColumn id="8" name="Spalte8" dataDxfId="26"/>
    <tableColumn id="4" name="Spalte9" data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elle11" displayName="Tabelle11" ref="M1:N121" totalsRowShown="0" dataDxfId="23" headerRowBorderDxfId="24" tableBorderDxfId="22">
  <autoFilter ref="M1:N121"/>
  <tableColumns count="2">
    <tableColumn id="1" name="Produktionsverfahren" dataDxfId="21"/>
    <tableColumn id="2" name="Ø-dt/ha (FM)" dataDxfId="2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" name="Tabelle1" displayName="Tabelle1" ref="A1:A10" totalsRowShown="0" headerRowDxfId="19" dataDxfId="18" tableBorderDxfId="17">
  <autoFilter ref="A1:A10"/>
  <tableColumns count="1">
    <tableColumn id="1" name="Bilanzkategorie" dataDxfId="16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4" name="Tabelle6" displayName="Tabelle6" ref="L1:M7" totalsRowShown="0" headerRowDxfId="15" dataDxfId="13" headerRowBorderDxfId="14" tableBorderDxfId="12" totalsRowBorderDxfId="11">
  <autoFilter ref="L1:M7"/>
  <tableColumns count="2">
    <tableColumn id="1" name="Bodenart" dataDxfId="10"/>
    <tableColumn id="2" name="Bodenartklasse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elle713" displayName="Tabelle713" ref="R1:U11" totalsRowShown="0" headerRowDxfId="8" dataDxfId="6" headerRowBorderDxfId="7" tableBorderDxfId="5" totalsRowBorderDxfId="4">
  <autoFilter ref="R1:U11"/>
  <sortState ref="R2:U11">
    <sortCondition ref="S1:S11"/>
  </sortState>
  <tableColumns count="4">
    <tableColumn id="1" name="Bodenartklasse" dataDxfId="3"/>
    <tableColumn id="2" name="P2O5 Gehalt unteres Ende" dataDxfId="2"/>
    <tableColumn id="3" name="Klasse" dataDxfId="1"/>
    <tableColumn id="4" name="Faktor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elle7" displayName="Tabelle7" ref="C1:C6" totalsRowShown="0">
  <autoFilter ref="C1:C6"/>
  <tableColumns count="1">
    <tableColumn id="1" name="Einheit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7" name="Tabelle8" displayName="Tabelle8" ref="E1:E3" totalsRowShown="0">
  <autoFilter ref="E1:E3"/>
  <tableColumns count="1">
    <tableColumn id="1" name="Abdeckung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8" name="Tabelle9" displayName="Tabelle9" ref="I1:I12" totalsRowShown="0">
  <autoFilter ref="I1:I12"/>
  <tableColumns count="1">
    <tableColumn id="1" name="Spalte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tabSelected="1" view="pageLayout" zoomScaleNormal="100" zoomScaleSheetLayoutView="110" workbookViewId="0">
      <selection activeCell="B5" sqref="B5:C5"/>
    </sheetView>
  </sheetViews>
  <sheetFormatPr baseColWidth="10" defaultColWidth="9.140625" defaultRowHeight="14.25" x14ac:dyDescent="0.2"/>
  <cols>
    <col min="1" max="6" width="10.85546875" style="1" customWidth="1"/>
    <col min="7" max="8" width="5.7109375" style="1" customWidth="1"/>
    <col min="9" max="14" width="10.85546875" style="1" customWidth="1"/>
    <col min="15" max="16384" width="9.140625" style="1"/>
  </cols>
  <sheetData>
    <row r="1" spans="1:15" ht="15.75" x14ac:dyDescent="0.25">
      <c r="A1" s="148" t="s">
        <v>297</v>
      </c>
      <c r="B1" s="148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x14ac:dyDescent="0.2">
      <c r="A2" s="52" t="s">
        <v>13</v>
      </c>
      <c r="B2" s="171"/>
      <c r="C2" s="171"/>
      <c r="D2" s="108" t="s">
        <v>186</v>
      </c>
      <c r="E2" s="108"/>
      <c r="F2" s="170"/>
      <c r="G2" s="170"/>
      <c r="H2" s="170"/>
      <c r="I2" s="170"/>
    </row>
    <row r="3" spans="1:15" ht="15" customHeight="1" x14ac:dyDescent="0.25">
      <c r="A3" s="52" t="s">
        <v>286</v>
      </c>
      <c r="B3" s="171"/>
      <c r="C3" s="171"/>
      <c r="D3" s="177" t="s">
        <v>187</v>
      </c>
      <c r="E3" s="177"/>
      <c r="F3" s="172"/>
      <c r="G3" s="172"/>
      <c r="H3" s="172"/>
      <c r="I3" s="172"/>
      <c r="J3" s="168" t="s">
        <v>25</v>
      </c>
      <c r="K3" s="169"/>
      <c r="L3" s="164"/>
      <c r="M3" s="165"/>
    </row>
    <row r="4" spans="1:15" ht="15" customHeight="1" x14ac:dyDescent="0.2">
      <c r="A4" s="52" t="s">
        <v>0</v>
      </c>
      <c r="B4" s="171"/>
      <c r="C4" s="171"/>
      <c r="D4" s="177"/>
      <c r="E4" s="177"/>
      <c r="F4" s="172"/>
      <c r="G4" s="172"/>
      <c r="H4" s="172"/>
      <c r="I4" s="172"/>
      <c r="J4" s="168" t="s">
        <v>1</v>
      </c>
      <c r="K4" s="169"/>
      <c r="L4" s="166"/>
      <c r="M4" s="167"/>
    </row>
    <row r="5" spans="1:15" ht="15" customHeight="1" x14ac:dyDescent="0.2">
      <c r="A5" s="52" t="s">
        <v>16</v>
      </c>
      <c r="B5" s="171"/>
      <c r="C5" s="171"/>
      <c r="D5" s="108" t="s">
        <v>299</v>
      </c>
      <c r="E5" s="108"/>
      <c r="F5" s="170"/>
      <c r="G5" s="170"/>
      <c r="H5" s="170"/>
      <c r="I5" s="170"/>
      <c r="J5" s="168" t="s">
        <v>57</v>
      </c>
      <c r="K5" s="169"/>
      <c r="L5" s="166"/>
      <c r="M5" s="167"/>
    </row>
    <row r="6" spans="1:15" ht="15" customHeight="1" thickBot="1" x14ac:dyDescent="0.25">
      <c r="E6" s="40"/>
      <c r="H6" s="3"/>
      <c r="I6" s="5"/>
      <c r="J6" s="2"/>
      <c r="K6" s="2"/>
    </row>
    <row r="7" spans="1:15" ht="15" customHeight="1" thickBot="1" x14ac:dyDescent="0.25">
      <c r="A7" s="94" t="s">
        <v>268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61"/>
      <c r="N7" s="61"/>
    </row>
    <row r="8" spans="1:15" ht="15" customHeight="1" x14ac:dyDescent="0.2">
      <c r="A8" s="173" t="s">
        <v>2</v>
      </c>
      <c r="B8" s="152" t="s">
        <v>264</v>
      </c>
      <c r="C8" s="152" t="s">
        <v>265</v>
      </c>
      <c r="D8" s="152" t="s">
        <v>266</v>
      </c>
      <c r="E8" s="152" t="s">
        <v>267</v>
      </c>
      <c r="F8" s="154" t="s">
        <v>3</v>
      </c>
      <c r="G8" s="156" t="s">
        <v>3</v>
      </c>
      <c r="H8" s="157"/>
      <c r="I8" s="154" t="s">
        <v>3</v>
      </c>
      <c r="J8" s="152" t="s">
        <v>3</v>
      </c>
      <c r="K8" s="154" t="s">
        <v>4</v>
      </c>
      <c r="L8" s="182" t="s">
        <v>24</v>
      </c>
      <c r="M8" s="61"/>
      <c r="N8" s="61"/>
      <c r="O8" s="61"/>
    </row>
    <row r="9" spans="1:15" ht="15" customHeight="1" x14ac:dyDescent="0.2">
      <c r="A9" s="174"/>
      <c r="B9" s="153"/>
      <c r="C9" s="153"/>
      <c r="D9" s="153"/>
      <c r="E9" s="153"/>
      <c r="F9" s="155"/>
      <c r="G9" s="158"/>
      <c r="H9" s="159"/>
      <c r="I9" s="155"/>
      <c r="J9" s="153"/>
      <c r="K9" s="155"/>
      <c r="L9" s="183"/>
      <c r="M9" s="61"/>
      <c r="N9" s="61"/>
      <c r="O9" s="61"/>
    </row>
    <row r="10" spans="1:15" ht="15" customHeight="1" x14ac:dyDescent="0.2">
      <c r="A10" s="174"/>
      <c r="B10" s="153"/>
      <c r="C10" s="153"/>
      <c r="D10" s="153"/>
      <c r="E10" s="153" t="s">
        <v>28</v>
      </c>
      <c r="F10" s="153" t="s">
        <v>298</v>
      </c>
      <c r="G10" s="178" t="s">
        <v>5</v>
      </c>
      <c r="H10" s="179"/>
      <c r="I10" s="153" t="s">
        <v>269</v>
      </c>
      <c r="J10" s="153" t="s">
        <v>6</v>
      </c>
      <c r="K10" s="153" t="s">
        <v>15</v>
      </c>
      <c r="L10" s="183"/>
      <c r="M10" s="61"/>
      <c r="N10" s="61"/>
      <c r="O10" s="61"/>
    </row>
    <row r="11" spans="1:15" ht="15" customHeight="1" x14ac:dyDescent="0.2">
      <c r="A11" s="174"/>
      <c r="B11" s="153"/>
      <c r="C11" s="153"/>
      <c r="D11" s="153"/>
      <c r="E11" s="153"/>
      <c r="F11" s="153"/>
      <c r="G11" s="178"/>
      <c r="H11" s="179"/>
      <c r="I11" s="153"/>
      <c r="J11" s="153"/>
      <c r="K11" s="153"/>
      <c r="L11" s="183"/>
      <c r="M11" s="61"/>
      <c r="N11" s="61"/>
      <c r="O11" s="61"/>
    </row>
    <row r="12" spans="1:15" ht="15" customHeight="1" x14ac:dyDescent="0.2">
      <c r="A12" s="175"/>
      <c r="B12" s="176"/>
      <c r="C12" s="176"/>
      <c r="D12" s="176"/>
      <c r="E12" s="176"/>
      <c r="F12" s="176"/>
      <c r="G12" s="180"/>
      <c r="H12" s="181"/>
      <c r="I12" s="176"/>
      <c r="J12" s="176"/>
      <c r="K12" s="176"/>
      <c r="L12" s="184"/>
      <c r="M12" s="61"/>
      <c r="N12" s="61"/>
      <c r="O12" s="61"/>
    </row>
    <row r="13" spans="1:15" ht="15" customHeight="1" x14ac:dyDescent="0.2">
      <c r="A13" s="29"/>
      <c r="B13" s="30" t="s">
        <v>7</v>
      </c>
      <c r="C13" s="30" t="s">
        <v>7</v>
      </c>
      <c r="D13" s="30" t="s">
        <v>8</v>
      </c>
      <c r="E13" s="30" t="s">
        <v>8</v>
      </c>
      <c r="F13" s="30" t="s">
        <v>8</v>
      </c>
      <c r="G13" s="160" t="s">
        <v>8</v>
      </c>
      <c r="H13" s="161"/>
      <c r="I13" s="30" t="s">
        <v>8</v>
      </c>
      <c r="J13" s="30" t="s">
        <v>8</v>
      </c>
      <c r="K13" s="31" t="s">
        <v>8</v>
      </c>
      <c r="L13" s="83" t="s">
        <v>8</v>
      </c>
      <c r="M13" s="61"/>
      <c r="N13" s="61"/>
      <c r="O13" s="61"/>
    </row>
    <row r="14" spans="1:15" ht="15" customHeight="1" thickBot="1" x14ac:dyDescent="0.25">
      <c r="A14" s="68"/>
      <c r="B14" s="85" t="str">
        <f>IF(B5&lt;&gt;"",VLOOKUP(B5,'Datenblatt Kultur'!A4:G225,2,FALSE),"")</f>
        <v/>
      </c>
      <c r="C14" s="69"/>
      <c r="D14" s="86" t="str">
        <f>IF(B5&lt;&gt;"",VLOOKUP(B5,'Datenblatt Kultur'!A4:G225,3,FALSE),"")</f>
        <v/>
      </c>
      <c r="E14" s="86" t="str">
        <f>IF(C14&lt;&gt;"",ROUNDDOWN((VALUE(((C14*100/B14)-100)*0.05)),0)*VLOOKUP(B5,'Datenblatt Kultur'!1:1048576,4,FALSE),"")</f>
        <v/>
      </c>
      <c r="F14" s="69"/>
      <c r="G14" s="162"/>
      <c r="H14" s="163"/>
      <c r="I14" s="69"/>
      <c r="J14" s="86">
        <f>IF(F5&lt;&gt;"",VLOOKUP(F5,'Abschlag Vor-Zwischenfrucht'!$H$1:$L$84,5,FALSE)*(-1),IF(F2&lt;&gt;"",VLOOKUP(F2,'Abschlag Vor-Zwischenfrucht'!A1:B19,2,FALSE)*(-1),0)+IF('DBE_Doku Schlag'!F3&lt;&gt;"",VLOOKUP('DBE_Doku Schlag'!F3,'Abschlag Vor-Zwischenfrucht'!$A$1:$B$27,2,FALSE)*(-1),0))</f>
        <v>0</v>
      </c>
      <c r="K14" s="69"/>
      <c r="L14" s="87">
        <f>IF(SUM(D14:K14)&gt;=0,SUM(D14:K14),0)</f>
        <v>0</v>
      </c>
      <c r="M14" s="61"/>
      <c r="N14" s="61"/>
      <c r="O14" s="61"/>
    </row>
    <row r="15" spans="1:15" ht="15" customHeight="1" thickBot="1" x14ac:dyDescent="0.25">
      <c r="A15" s="5"/>
      <c r="B15" s="5"/>
      <c r="C15" s="4"/>
      <c r="D15" s="4"/>
      <c r="E15" s="4"/>
      <c r="F15" s="4"/>
      <c r="G15" s="4"/>
      <c r="H15" s="4"/>
      <c r="I15" s="5"/>
      <c r="J15" s="2"/>
      <c r="K15" s="5"/>
      <c r="L15" s="5"/>
      <c r="M15" s="2"/>
      <c r="N15" s="61"/>
      <c r="O15" s="61"/>
    </row>
    <row r="16" spans="1:15" ht="15" customHeight="1" thickBot="1" x14ac:dyDescent="0.25">
      <c r="A16" s="149" t="s">
        <v>9</v>
      </c>
      <c r="B16" s="150"/>
      <c r="C16" s="151"/>
      <c r="D16" s="149" t="s">
        <v>272</v>
      </c>
      <c r="E16" s="150"/>
      <c r="F16" s="150"/>
      <c r="G16" s="150"/>
      <c r="H16" s="150"/>
      <c r="I16" s="150"/>
      <c r="J16" s="150"/>
      <c r="K16" s="151"/>
      <c r="L16" s="105" t="s">
        <v>19</v>
      </c>
      <c r="M16" s="106"/>
      <c r="N16" s="61"/>
      <c r="O16" s="61"/>
    </row>
    <row r="17" spans="1:15" ht="15" customHeight="1" x14ac:dyDescent="0.2">
      <c r="A17" s="116" t="s">
        <v>2</v>
      </c>
      <c r="B17" s="119" t="s">
        <v>10</v>
      </c>
      <c r="C17" s="122" t="s">
        <v>263</v>
      </c>
      <c r="D17" s="127" t="s">
        <v>295</v>
      </c>
      <c r="E17" s="128"/>
      <c r="F17" s="129"/>
      <c r="G17" s="136" t="s">
        <v>296</v>
      </c>
      <c r="H17" s="137"/>
      <c r="I17" s="119" t="s">
        <v>271</v>
      </c>
      <c r="J17" s="142" t="s">
        <v>289</v>
      </c>
      <c r="K17" s="143"/>
      <c r="L17" s="99" t="s">
        <v>381</v>
      </c>
      <c r="M17" s="100"/>
      <c r="N17" s="61"/>
      <c r="O17" s="61"/>
    </row>
    <row r="18" spans="1:15" ht="15" customHeight="1" thickBot="1" x14ac:dyDescent="0.25">
      <c r="A18" s="117"/>
      <c r="B18" s="120"/>
      <c r="C18" s="123"/>
      <c r="D18" s="130"/>
      <c r="E18" s="131"/>
      <c r="F18" s="132"/>
      <c r="G18" s="138"/>
      <c r="H18" s="139"/>
      <c r="I18" s="120"/>
      <c r="J18" s="144"/>
      <c r="K18" s="145"/>
      <c r="L18" s="101"/>
      <c r="M18" s="102"/>
      <c r="N18" s="61"/>
      <c r="O18" s="61"/>
    </row>
    <row r="19" spans="1:15" ht="15" customHeight="1" thickBot="1" x14ac:dyDescent="0.25">
      <c r="A19" s="118"/>
      <c r="B19" s="121"/>
      <c r="C19" s="124"/>
      <c r="D19" s="133"/>
      <c r="E19" s="134"/>
      <c r="F19" s="135"/>
      <c r="G19" s="140"/>
      <c r="H19" s="141"/>
      <c r="I19" s="121"/>
      <c r="J19" s="146"/>
      <c r="K19" s="147"/>
      <c r="L19" s="103" t="e">
        <f>SUMIFS(K21:K32,K21:K32,"&lt;&gt;#NV")/Flaeche</f>
        <v>#DIV/0!</v>
      </c>
      <c r="M19" s="104"/>
      <c r="N19" s="61"/>
      <c r="O19" s="61"/>
    </row>
    <row r="20" spans="1:15" ht="15" customHeight="1" x14ac:dyDescent="0.2">
      <c r="A20" s="32"/>
      <c r="B20" s="62"/>
      <c r="C20" s="81" t="s">
        <v>11</v>
      </c>
      <c r="D20" s="113" t="s">
        <v>385</v>
      </c>
      <c r="E20" s="114"/>
      <c r="F20" s="82" t="s">
        <v>516</v>
      </c>
      <c r="G20" s="115" t="s">
        <v>288</v>
      </c>
      <c r="H20" s="114"/>
      <c r="I20" s="62" t="s">
        <v>8</v>
      </c>
      <c r="J20" s="62" t="s">
        <v>8</v>
      </c>
      <c r="K20" s="33" t="s">
        <v>12</v>
      </c>
      <c r="L20" s="105" t="s">
        <v>19</v>
      </c>
      <c r="M20" s="106"/>
      <c r="N20" s="61"/>
      <c r="O20" s="61"/>
    </row>
    <row r="21" spans="1:15" ht="15" customHeight="1" x14ac:dyDescent="0.2">
      <c r="A21" s="70"/>
      <c r="B21" s="71"/>
      <c r="C21" s="72"/>
      <c r="D21" s="109"/>
      <c r="E21" s="110"/>
      <c r="F21" s="88" t="str">
        <f>IF(D21="","",VLOOKUP(D21,Tabelle13[],2,FALSE))</f>
        <v/>
      </c>
      <c r="G21" s="79"/>
      <c r="H21" s="89" t="str">
        <f>IF(D21="","",VLOOKUP(D21,Tabelle13[],3,FALSE))</f>
        <v/>
      </c>
      <c r="I21" s="88" t="str">
        <f>IF(G21&lt;&gt;"",G21*VLOOKUP(D21,Tabelle13[],4,FALSE),"")</f>
        <v/>
      </c>
      <c r="J21" s="88" t="str">
        <f>IF(G21&lt;&gt;"",G21*VLOOKUP(D21,Tabelle13[],5,FALSE),"")</f>
        <v/>
      </c>
      <c r="K21" s="90" t="str">
        <f>IF(J21&lt;&gt;"",J21*C21,"")</f>
        <v/>
      </c>
      <c r="L21" s="99" t="s">
        <v>270</v>
      </c>
      <c r="M21" s="100"/>
      <c r="N21" s="61"/>
    </row>
    <row r="22" spans="1:15" ht="15" customHeight="1" thickBot="1" x14ac:dyDescent="0.25">
      <c r="A22" s="73"/>
      <c r="B22" s="71"/>
      <c r="C22" s="72"/>
      <c r="D22" s="109"/>
      <c r="E22" s="110"/>
      <c r="F22" s="88" t="str">
        <f>IF(D22="","",VLOOKUP(D22,Tabelle13[],2,FALSE))</f>
        <v/>
      </c>
      <c r="G22" s="79"/>
      <c r="H22" s="89" t="str">
        <f>IF(D22="","",VLOOKUP(D22,Tabelle13[],3,FALSE))</f>
        <v/>
      </c>
      <c r="I22" s="88" t="str">
        <f>IF(G22&lt;&gt;"",G22*VLOOKUP(D22,Tabelle13[],4,FALSE),"")</f>
        <v/>
      </c>
      <c r="J22" s="88" t="str">
        <f>IF(G22&lt;&gt;"",G22*VLOOKUP(D22,Tabelle13[],5,FALSE),"")</f>
        <v/>
      </c>
      <c r="K22" s="90" t="str">
        <f t="shared" ref="K22:K32" si="0">IF(J22&lt;&gt;"",J22*C22,"")</f>
        <v/>
      </c>
      <c r="L22" s="101"/>
      <c r="M22" s="102"/>
      <c r="N22" s="61"/>
    </row>
    <row r="23" spans="1:15" ht="15" customHeight="1" thickBot="1" x14ac:dyDescent="0.25">
      <c r="A23" s="73"/>
      <c r="B23" s="71"/>
      <c r="C23" s="72"/>
      <c r="D23" s="109"/>
      <c r="E23" s="110"/>
      <c r="F23" s="88" t="str">
        <f>IF(D23="","",VLOOKUP(D23,Tabelle13[],2,FALSE))</f>
        <v/>
      </c>
      <c r="G23" s="79"/>
      <c r="H23" s="89" t="str">
        <f>IF(D23="","",VLOOKUP(D23,Tabelle13[],3,FALSE))</f>
        <v/>
      </c>
      <c r="I23" s="88" t="str">
        <f>IF(G23&lt;&gt;"",G23*VLOOKUP(D23,Tabelle13[],4,FALSE),"")</f>
        <v/>
      </c>
      <c r="J23" s="88" t="str">
        <f>IF(G23&lt;&gt;"",G23*VLOOKUP(D23,Tabelle13[],5,FALSE),"")</f>
        <v/>
      </c>
      <c r="K23" s="90" t="str">
        <f t="shared" si="0"/>
        <v/>
      </c>
      <c r="L23" s="103">
        <f>SUMIFS(K21:K32,K21:K32,"&lt;&gt;#NV")</f>
        <v>0</v>
      </c>
      <c r="M23" s="104"/>
      <c r="N23" s="61"/>
    </row>
    <row r="24" spans="1:15" ht="15" customHeight="1" x14ac:dyDescent="0.2">
      <c r="A24" s="73"/>
      <c r="B24" s="71"/>
      <c r="C24" s="72"/>
      <c r="D24" s="109"/>
      <c r="E24" s="110"/>
      <c r="F24" s="88" t="str">
        <f>IF(D24="","",VLOOKUP(D24,Tabelle13[],2,FALSE))</f>
        <v/>
      </c>
      <c r="G24" s="79"/>
      <c r="H24" s="89" t="str">
        <f>IF(D24="","",VLOOKUP(D24,Tabelle13[],3,FALSE))</f>
        <v/>
      </c>
      <c r="I24" s="88" t="str">
        <f>IF(G24&lt;&gt;"",G24*VLOOKUP(D24,Tabelle13[],4,FALSE),"")</f>
        <v/>
      </c>
      <c r="J24" s="88" t="str">
        <f>IF(G24&lt;&gt;"",G24*VLOOKUP(D24,Tabelle13[],5,FALSE),"")</f>
        <v/>
      </c>
      <c r="K24" s="90" t="str">
        <f t="shared" si="0"/>
        <v/>
      </c>
      <c r="L24" s="105" t="s">
        <v>382</v>
      </c>
      <c r="M24" s="106"/>
      <c r="N24" s="61"/>
    </row>
    <row r="25" spans="1:15" ht="15" customHeight="1" x14ac:dyDescent="0.2">
      <c r="A25" s="73"/>
      <c r="B25" s="71"/>
      <c r="C25" s="72"/>
      <c r="D25" s="109"/>
      <c r="E25" s="110"/>
      <c r="F25" s="88" t="str">
        <f>IF(D25="","",VLOOKUP(D25,Tabelle13[],2,FALSE))</f>
        <v/>
      </c>
      <c r="G25" s="79"/>
      <c r="H25" s="89" t="str">
        <f>IF(D25="","",VLOOKUP(D25,Tabelle13[],3,FALSE))</f>
        <v/>
      </c>
      <c r="I25" s="88" t="str">
        <f>IF(G25&lt;&gt;"",G25*VLOOKUP(D25,Tabelle13[],4,FALSE),"")</f>
        <v/>
      </c>
      <c r="J25" s="88" t="str">
        <f>IF(G25&lt;&gt;"",G25*VLOOKUP(D25,Tabelle13[],5,FALSE),"")</f>
        <v/>
      </c>
      <c r="K25" s="90" t="str">
        <f t="shared" si="0"/>
        <v/>
      </c>
      <c r="L25" s="99" t="s">
        <v>381</v>
      </c>
      <c r="M25" s="100"/>
      <c r="N25" s="61"/>
    </row>
    <row r="26" spans="1:15" ht="15" customHeight="1" thickBot="1" x14ac:dyDescent="0.25">
      <c r="A26" s="73"/>
      <c r="B26" s="71"/>
      <c r="C26" s="72"/>
      <c r="D26" s="109"/>
      <c r="E26" s="110"/>
      <c r="F26" s="88" t="str">
        <f>IF(D26="","",VLOOKUP(D26,Tabelle13[],2,FALSE))</f>
        <v/>
      </c>
      <c r="G26" s="79"/>
      <c r="H26" s="89" t="str">
        <f>IF(D26="","",VLOOKUP(D26,Tabelle13[],3,FALSE))</f>
        <v/>
      </c>
      <c r="I26" s="88" t="str">
        <f>IF(G26&lt;&gt;"",G26*VLOOKUP(D26,Tabelle13[],4,FALSE),"")</f>
        <v/>
      </c>
      <c r="J26" s="88" t="str">
        <f>IF(G26&lt;&gt;"",G26*VLOOKUP(D26,Tabelle13[],5,FALSE),"")</f>
        <v/>
      </c>
      <c r="K26" s="90" t="str">
        <f t="shared" si="0"/>
        <v/>
      </c>
      <c r="L26" s="101"/>
      <c r="M26" s="102"/>
      <c r="N26" s="61"/>
    </row>
    <row r="27" spans="1:15" ht="15" customHeight="1" thickBot="1" x14ac:dyDescent="0.25">
      <c r="A27" s="73"/>
      <c r="B27" s="71"/>
      <c r="C27" s="72"/>
      <c r="D27" s="109"/>
      <c r="E27" s="110"/>
      <c r="F27" s="88" t="str">
        <f>IF(D27="","",VLOOKUP(D27,Tabelle13[],2,FALSE))</f>
        <v/>
      </c>
      <c r="G27" s="79"/>
      <c r="H27" s="89" t="str">
        <f>IF(D27="","",VLOOKUP(D27,Tabelle13[],3,FALSE))</f>
        <v/>
      </c>
      <c r="I27" s="88" t="str">
        <f>IF(G27&lt;&gt;"",G27*VLOOKUP(D27,Tabelle13[],4,FALSE),"")</f>
        <v/>
      </c>
      <c r="J27" s="88" t="str">
        <f>IF(G27&lt;&gt;"",G27*VLOOKUP(D27,Tabelle13[],5,FALSE),"")</f>
        <v/>
      </c>
      <c r="K27" s="90" t="str">
        <f t="shared" si="0"/>
        <v/>
      </c>
      <c r="L27" s="103" t="e">
        <f ca="1">SUMIF(F21:K32,"org. tierisch",K21:K32)/Flaeche</f>
        <v>#DIV/0!</v>
      </c>
      <c r="M27" s="104"/>
      <c r="N27" s="61"/>
    </row>
    <row r="28" spans="1:15" ht="15" customHeight="1" x14ac:dyDescent="0.2">
      <c r="A28" s="73"/>
      <c r="B28" s="71"/>
      <c r="C28" s="72"/>
      <c r="D28" s="109"/>
      <c r="E28" s="110"/>
      <c r="F28" s="88" t="str">
        <f>IF(D28="","",VLOOKUP(D28,Tabelle13[],2,FALSE))</f>
        <v/>
      </c>
      <c r="G28" s="79"/>
      <c r="H28" s="89" t="str">
        <f>IF(D28="","",VLOOKUP(D28,Tabelle13[],3,FALSE))</f>
        <v/>
      </c>
      <c r="I28" s="88" t="str">
        <f>IF(G28&lt;&gt;"",G28*VLOOKUP(D28,Tabelle13[],4,FALSE),"")</f>
        <v/>
      </c>
      <c r="J28" s="88" t="str">
        <f>IF(G28&lt;&gt;"",G28*VLOOKUP(D28,Tabelle13[],5,FALSE),"")</f>
        <v/>
      </c>
      <c r="K28" s="90" t="str">
        <f t="shared" si="0"/>
        <v/>
      </c>
      <c r="L28" s="97" t="s">
        <v>383</v>
      </c>
      <c r="M28" s="98"/>
      <c r="N28" s="61"/>
    </row>
    <row r="29" spans="1:15" ht="15" customHeight="1" x14ac:dyDescent="0.2">
      <c r="A29" s="73"/>
      <c r="B29" s="71"/>
      <c r="C29" s="72"/>
      <c r="D29" s="109"/>
      <c r="E29" s="110"/>
      <c r="F29" s="88" t="str">
        <f>IF(D29="","",VLOOKUP(D29,Tabelle13[],2,FALSE))</f>
        <v/>
      </c>
      <c r="G29" s="79"/>
      <c r="H29" s="89" t="str">
        <f>IF(D29="","",VLOOKUP(D29,Tabelle13[],3,FALSE))</f>
        <v/>
      </c>
      <c r="I29" s="88" t="str">
        <f>IF(G29&lt;&gt;"",G29*VLOOKUP(D29,Tabelle13[],4,FALSE),"")</f>
        <v/>
      </c>
      <c r="J29" s="88" t="str">
        <f>IF(G29&lt;&gt;"",G29*VLOOKUP(D29,Tabelle13[],5,FALSE),"")</f>
        <v/>
      </c>
      <c r="K29" s="90" t="str">
        <f t="shared" si="0"/>
        <v/>
      </c>
      <c r="L29" s="99"/>
      <c r="M29" s="100"/>
      <c r="N29" s="61"/>
    </row>
    <row r="30" spans="1:15" ht="15" customHeight="1" x14ac:dyDescent="0.2">
      <c r="A30" s="73"/>
      <c r="B30" s="71"/>
      <c r="C30" s="72"/>
      <c r="D30" s="109"/>
      <c r="E30" s="110"/>
      <c r="F30" s="88" t="str">
        <f>IF(D30="","",VLOOKUP(D30,Tabelle13[],2,FALSE))</f>
        <v/>
      </c>
      <c r="G30" s="79"/>
      <c r="H30" s="89" t="str">
        <f>IF(D30="","",VLOOKUP(D30,Tabelle13[],3,FALSE))</f>
        <v/>
      </c>
      <c r="I30" s="88" t="str">
        <f>IF(G30&lt;&gt;"",G30*VLOOKUP(D30,Tabelle13[],4,FALSE),"")</f>
        <v/>
      </c>
      <c r="J30" s="88" t="str">
        <f>IF(G30&lt;&gt;"",G30*VLOOKUP(D30,Tabelle13[],5,FALSE),"")</f>
        <v/>
      </c>
      <c r="K30" s="90" t="str">
        <f t="shared" si="0"/>
        <v/>
      </c>
      <c r="L30" s="99" t="s">
        <v>381</v>
      </c>
      <c r="M30" s="100"/>
      <c r="N30" s="61"/>
    </row>
    <row r="31" spans="1:15" ht="15" customHeight="1" thickBot="1" x14ac:dyDescent="0.25">
      <c r="A31" s="74"/>
      <c r="B31" s="75"/>
      <c r="C31" s="72"/>
      <c r="D31" s="109"/>
      <c r="E31" s="110"/>
      <c r="F31" s="88" t="str">
        <f>IF(D31="","",VLOOKUP(D31,Tabelle13[],2,FALSE))</f>
        <v/>
      </c>
      <c r="G31" s="79"/>
      <c r="H31" s="89" t="str">
        <f>IF(D31="","",VLOOKUP(D31,Tabelle13[],3,FALSE))</f>
        <v/>
      </c>
      <c r="I31" s="88" t="str">
        <f>IF(G31&lt;&gt;"",G31*VLOOKUP(D31,Tabelle13[],4,FALSE),"")</f>
        <v/>
      </c>
      <c r="J31" s="88" t="str">
        <f>IF(G31&lt;&gt;"",G31*VLOOKUP(D31,Tabelle13[],5,FALSE),"")</f>
        <v/>
      </c>
      <c r="K31" s="90" t="str">
        <f t="shared" si="0"/>
        <v/>
      </c>
      <c r="L31" s="101"/>
      <c r="M31" s="102"/>
      <c r="N31" s="61"/>
    </row>
    <row r="32" spans="1:15" ht="15" customHeight="1" thickBot="1" x14ac:dyDescent="0.25">
      <c r="A32" s="76"/>
      <c r="B32" s="77"/>
      <c r="C32" s="78"/>
      <c r="D32" s="111"/>
      <c r="E32" s="112"/>
      <c r="F32" s="85" t="str">
        <f>IF(D32="","",VLOOKUP(D32,Tabelle13[],2,FALSE))</f>
        <v/>
      </c>
      <c r="G32" s="80"/>
      <c r="H32" s="91" t="str">
        <f>IF(D32="","",VLOOKUP(D32,Tabelle13[],3,FALSE))</f>
        <v/>
      </c>
      <c r="I32" s="85" t="str">
        <f>IF(G32&lt;&gt;"",G32*VLOOKUP(D32,Tabelle13[],4,FALSE),"")</f>
        <v/>
      </c>
      <c r="J32" s="85" t="str">
        <f>IF(G32&lt;&gt;"",G32*VLOOKUP(D32,Tabelle13[],5,FALSE),"")</f>
        <v/>
      </c>
      <c r="K32" s="92" t="str">
        <f t="shared" si="0"/>
        <v/>
      </c>
      <c r="L32" s="103" t="e">
        <f>(IF(F21="org. tierisch",I21*C21,0)+IF(F22="org. tierisch",I22*C22,0)+IF(F23="org. tierisch",I23*C23,0)+IF(F24="org. tierisch",I24*C24,0)+IF(F25="org. tierisch",I25*C25,0)+IF(F26="org. tierisch",I26*C26,0)+IF(F27="org. tierisch",I27*C27,0)+IF(F28="org. tierisch",I28*C28,0)+IF(F29="org. tierisch",I29*C29,0)+IF(F30="org. tierisch",I30*C30,0)+IF(F31="org. tierisch",I31*C31,0)+IF(F32="org. tierisch",I32*C32,0))/Flaeche*(-0.1)</f>
        <v>#DIV/0!</v>
      </c>
      <c r="M32" s="104"/>
      <c r="N32" s="61"/>
    </row>
    <row r="33" spans="1:14" x14ac:dyDescent="0.2">
      <c r="A33" s="39" t="s">
        <v>285</v>
      </c>
      <c r="C33" s="3"/>
      <c r="D33" s="3"/>
      <c r="E33" s="3"/>
      <c r="F33" s="3"/>
      <c r="G33" s="3"/>
      <c r="H33" s="3"/>
      <c r="I33" s="3"/>
      <c r="J33" s="3"/>
      <c r="N33" s="61"/>
    </row>
    <row r="34" spans="1:14" ht="15.75" x14ac:dyDescent="0.25">
      <c r="A34" s="125" t="s">
        <v>300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4" ht="15.75" customHeight="1" x14ac:dyDescent="0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4" x14ac:dyDescent="0.2">
      <c r="A36" s="52" t="s">
        <v>13</v>
      </c>
      <c r="B36" s="107" t="str">
        <f>IF(B2&lt;&gt;"",B2,"")</f>
        <v/>
      </c>
      <c r="C36" s="107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ht="15" customHeight="1" x14ac:dyDescent="0.2">
      <c r="A37" s="52" t="s">
        <v>286</v>
      </c>
      <c r="B37" s="107" t="str">
        <f>IF(B3&lt;&gt;"",B3,"")</f>
        <v/>
      </c>
      <c r="C37" s="107"/>
      <c r="D37" s="2"/>
      <c r="E37" s="2"/>
      <c r="H37" s="2"/>
      <c r="I37" s="2"/>
      <c r="J37" s="108" t="s">
        <v>25</v>
      </c>
      <c r="K37" s="108"/>
      <c r="L37" s="107" t="str">
        <f>IF(L3&lt;&gt;"",L3,"")</f>
        <v/>
      </c>
      <c r="M37" s="107"/>
    </row>
    <row r="38" spans="1:14" ht="15" customHeight="1" x14ac:dyDescent="0.2">
      <c r="A38" s="52" t="s">
        <v>0</v>
      </c>
      <c r="B38" s="107" t="str">
        <f>IF(B4&lt;&gt;"",B4,"")</f>
        <v/>
      </c>
      <c r="C38" s="107"/>
      <c r="D38" s="2"/>
      <c r="E38" s="2"/>
      <c r="F38" s="2"/>
      <c r="G38" s="2"/>
      <c r="H38" s="2"/>
      <c r="I38" s="2"/>
      <c r="J38" s="108" t="s">
        <v>1</v>
      </c>
      <c r="K38" s="108"/>
      <c r="L38" s="107" t="str">
        <f>IF(L4&lt;&gt;"",L4,"")</f>
        <v/>
      </c>
      <c r="M38" s="107"/>
    </row>
    <row r="39" spans="1:14" ht="15" customHeight="1" x14ac:dyDescent="0.2">
      <c r="A39" s="52" t="s">
        <v>16</v>
      </c>
      <c r="B39" s="107" t="str">
        <f>IF(B5&lt;&gt;"",B5,"")</f>
        <v/>
      </c>
      <c r="C39" s="107"/>
      <c r="D39" s="2"/>
      <c r="E39" s="2"/>
      <c r="F39" s="2"/>
      <c r="G39" s="2"/>
      <c r="H39" s="2"/>
      <c r="I39" s="2"/>
      <c r="J39" s="108" t="s">
        <v>57</v>
      </c>
      <c r="K39" s="108"/>
      <c r="L39" s="107" t="str">
        <f>IF(Flaeche&lt;&gt;"",Flaeche,"")</f>
        <v/>
      </c>
      <c r="M39" s="107"/>
    </row>
    <row r="40" spans="1:14" ht="15" thickBo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4" ht="15" thickBot="1" x14ac:dyDescent="0.25">
      <c r="A41" s="149" t="s">
        <v>9</v>
      </c>
      <c r="B41" s="150"/>
      <c r="C41" s="151"/>
      <c r="D41" s="149" t="s">
        <v>272</v>
      </c>
      <c r="E41" s="150"/>
      <c r="F41" s="150"/>
      <c r="G41" s="150"/>
      <c r="H41" s="150"/>
      <c r="I41" s="150"/>
      <c r="J41" s="150"/>
      <c r="K41" s="151"/>
      <c r="L41" s="105" t="s">
        <v>19</v>
      </c>
      <c r="M41" s="106"/>
    </row>
    <row r="42" spans="1:14" x14ac:dyDescent="0.2">
      <c r="A42" s="116" t="s">
        <v>2</v>
      </c>
      <c r="B42" s="119" t="s">
        <v>10</v>
      </c>
      <c r="C42" s="122" t="s">
        <v>263</v>
      </c>
      <c r="D42" s="127" t="s">
        <v>295</v>
      </c>
      <c r="E42" s="128"/>
      <c r="F42" s="129"/>
      <c r="G42" s="136" t="s">
        <v>296</v>
      </c>
      <c r="H42" s="137"/>
      <c r="I42" s="119" t="s">
        <v>271</v>
      </c>
      <c r="J42" s="142" t="s">
        <v>289</v>
      </c>
      <c r="K42" s="143"/>
      <c r="L42" s="99" t="s">
        <v>381</v>
      </c>
      <c r="M42" s="100"/>
    </row>
    <row r="43" spans="1:14" ht="15" thickBot="1" x14ac:dyDescent="0.25">
      <c r="A43" s="117"/>
      <c r="B43" s="120"/>
      <c r="C43" s="123"/>
      <c r="D43" s="130"/>
      <c r="E43" s="131"/>
      <c r="F43" s="132"/>
      <c r="G43" s="138"/>
      <c r="H43" s="139"/>
      <c r="I43" s="120"/>
      <c r="J43" s="144"/>
      <c r="K43" s="145"/>
      <c r="L43" s="101"/>
      <c r="M43" s="102"/>
    </row>
    <row r="44" spans="1:14" ht="15" thickBot="1" x14ac:dyDescent="0.25">
      <c r="A44" s="118"/>
      <c r="B44" s="121"/>
      <c r="C44" s="124"/>
      <c r="D44" s="133"/>
      <c r="E44" s="134"/>
      <c r="F44" s="135"/>
      <c r="G44" s="140"/>
      <c r="H44" s="141"/>
      <c r="I44" s="121"/>
      <c r="J44" s="146"/>
      <c r="K44" s="147"/>
      <c r="L44" s="103" t="e">
        <f>IF(L19&lt;&gt;"",L19,0)+SUMIFS(K46:K67,K46:K67,"&lt;&gt;#NV")/Flaeche</f>
        <v>#DIV/0!</v>
      </c>
      <c r="M44" s="104"/>
    </row>
    <row r="45" spans="1:14" ht="14.25" customHeight="1" x14ac:dyDescent="0.2">
      <c r="A45" s="32"/>
      <c r="B45" s="62"/>
      <c r="C45" s="81" t="s">
        <v>11</v>
      </c>
      <c r="D45" s="113" t="s">
        <v>385</v>
      </c>
      <c r="E45" s="114"/>
      <c r="F45" s="93" t="s">
        <v>516</v>
      </c>
      <c r="G45" s="115" t="s">
        <v>288</v>
      </c>
      <c r="H45" s="114"/>
      <c r="I45" s="62" t="s">
        <v>8</v>
      </c>
      <c r="J45" s="62" t="s">
        <v>8</v>
      </c>
      <c r="K45" s="33" t="s">
        <v>12</v>
      </c>
      <c r="L45" s="105" t="s">
        <v>19</v>
      </c>
      <c r="M45" s="106"/>
    </row>
    <row r="46" spans="1:14" ht="15" customHeight="1" x14ac:dyDescent="0.2">
      <c r="A46" s="70"/>
      <c r="B46" s="71"/>
      <c r="C46" s="72"/>
      <c r="D46" s="109"/>
      <c r="E46" s="110"/>
      <c r="F46" s="88" t="str">
        <f>IF(D46="","",VLOOKUP(D46,Tabelle13[],2,FALSE))</f>
        <v/>
      </c>
      <c r="G46" s="79"/>
      <c r="H46" s="89" t="str">
        <f>IF(D46="","",VLOOKUP(D46,Tabelle13[],3,FALSE))</f>
        <v/>
      </c>
      <c r="I46" s="88" t="str">
        <f>IF(G46&lt;&gt;"",G46*VLOOKUP(D46,Tabelle13[],4,FALSE),"")</f>
        <v/>
      </c>
      <c r="J46" s="88" t="str">
        <f>IF(G46&lt;&gt;"",G46*VLOOKUP(D46,Tabelle13[],5,FALSE),"")</f>
        <v/>
      </c>
      <c r="K46" s="90" t="str">
        <f>IF(J46&lt;&gt;"",J46*C46,"")</f>
        <v/>
      </c>
      <c r="L46" s="99" t="s">
        <v>270</v>
      </c>
      <c r="M46" s="100"/>
    </row>
    <row r="47" spans="1:14" ht="15.75" customHeight="1" thickBot="1" x14ac:dyDescent="0.25">
      <c r="A47" s="70"/>
      <c r="B47" s="71"/>
      <c r="C47" s="72"/>
      <c r="D47" s="109"/>
      <c r="E47" s="110"/>
      <c r="F47" s="88" t="str">
        <f>IF(D47="","",VLOOKUP(D47,Tabelle13[],2,FALSE))</f>
        <v/>
      </c>
      <c r="G47" s="79"/>
      <c r="H47" s="89" t="str">
        <f>IF(D47="","",VLOOKUP(D47,Tabelle13[],4,FALSE))</f>
        <v/>
      </c>
      <c r="I47" s="88" t="str">
        <f>IF(G47&lt;&gt;"",G47*VLOOKUP(D47,Tabelle13[],4,FALSE),"")</f>
        <v/>
      </c>
      <c r="J47" s="88" t="str">
        <f>IF(G47&lt;&gt;"",G47*VLOOKUP(D47,Tabelle13[],5,FALSE),"")</f>
        <v/>
      </c>
      <c r="K47" s="90" t="str">
        <f t="shared" ref="K47:K67" si="1">IF(J47&lt;&gt;"",J47*C47,"")</f>
        <v/>
      </c>
      <c r="L47" s="101"/>
      <c r="M47" s="102"/>
    </row>
    <row r="48" spans="1:14" ht="15.75" customHeight="1" thickBot="1" x14ac:dyDescent="0.25">
      <c r="A48" s="70"/>
      <c r="B48" s="71"/>
      <c r="C48" s="72"/>
      <c r="D48" s="109"/>
      <c r="E48" s="110"/>
      <c r="F48" s="88" t="str">
        <f>IF(D48="","",VLOOKUP(D48,Tabelle13[],2,FALSE))</f>
        <v/>
      </c>
      <c r="G48" s="79"/>
      <c r="H48" s="89" t="str">
        <f>IF(D48="","",VLOOKUP(D48,Tabelle13[],4,FALSE))</f>
        <v/>
      </c>
      <c r="I48" s="88" t="str">
        <f>IF(G48&lt;&gt;"",G48*VLOOKUP(D48,Tabelle13[],4,FALSE),"")</f>
        <v/>
      </c>
      <c r="J48" s="88" t="str">
        <f>IF(G48&lt;&gt;"",G48*VLOOKUP(D48,Tabelle13[],5,FALSE),"")</f>
        <v/>
      </c>
      <c r="K48" s="90" t="str">
        <f t="shared" si="1"/>
        <v/>
      </c>
      <c r="L48" s="103">
        <f>L23+SUM(K46:K67)</f>
        <v>0</v>
      </c>
      <c r="M48" s="104"/>
    </row>
    <row r="49" spans="1:13" x14ac:dyDescent="0.2">
      <c r="A49" s="70"/>
      <c r="B49" s="71"/>
      <c r="C49" s="72"/>
      <c r="D49" s="109"/>
      <c r="E49" s="110"/>
      <c r="F49" s="88" t="str">
        <f>IF(D49="","",VLOOKUP(D49,Tabelle13[],2,FALSE))</f>
        <v/>
      </c>
      <c r="G49" s="79"/>
      <c r="H49" s="89" t="str">
        <f>IF(D49="","",VLOOKUP(D49,Tabelle13[],4,FALSE))</f>
        <v/>
      </c>
      <c r="I49" s="88" t="str">
        <f>IF(G49&lt;&gt;"",G49*VLOOKUP(D49,Tabelle13[],4,FALSE),"")</f>
        <v/>
      </c>
      <c r="J49" s="88" t="str">
        <f>IF(G49&lt;&gt;"",G49*VLOOKUP(D49,Tabelle13[],5,FALSE),"")</f>
        <v/>
      </c>
      <c r="K49" s="90" t="str">
        <f t="shared" si="1"/>
        <v/>
      </c>
      <c r="L49" s="105" t="s">
        <v>382</v>
      </c>
      <c r="M49" s="106"/>
    </row>
    <row r="50" spans="1:13" x14ac:dyDescent="0.2">
      <c r="A50" s="70"/>
      <c r="B50" s="71"/>
      <c r="C50" s="72"/>
      <c r="D50" s="109"/>
      <c r="E50" s="110"/>
      <c r="F50" s="88" t="str">
        <f>IF(D50="","",VLOOKUP(D50,Tabelle13[],2,FALSE))</f>
        <v/>
      </c>
      <c r="G50" s="79"/>
      <c r="H50" s="89" t="str">
        <f>IF(D50="","",VLOOKUP(D50,Tabelle13[],4,FALSE))</f>
        <v/>
      </c>
      <c r="I50" s="88" t="str">
        <f>IF(G50&lt;&gt;"",G50*VLOOKUP(D50,Tabelle13[],4,FALSE),"")</f>
        <v/>
      </c>
      <c r="J50" s="88" t="str">
        <f>IF(G50&lt;&gt;"",G50*VLOOKUP(D50,Tabelle13[],5,FALSE),"")</f>
        <v/>
      </c>
      <c r="K50" s="90" t="str">
        <f t="shared" si="1"/>
        <v/>
      </c>
      <c r="L50" s="99" t="s">
        <v>381</v>
      </c>
      <c r="M50" s="100"/>
    </row>
    <row r="51" spans="1:13" ht="15" thickBot="1" x14ac:dyDescent="0.25">
      <c r="A51" s="70"/>
      <c r="B51" s="71"/>
      <c r="C51" s="72"/>
      <c r="D51" s="109"/>
      <c r="E51" s="110"/>
      <c r="F51" s="88" t="str">
        <f>IF(D51="","",VLOOKUP(D51,Tabelle13[],2,FALSE))</f>
        <v/>
      </c>
      <c r="G51" s="79"/>
      <c r="H51" s="89" t="str">
        <f>IF(D51="","",VLOOKUP(D51,Tabelle13[],4,FALSE))</f>
        <v/>
      </c>
      <c r="I51" s="88" t="str">
        <f>IF(G51&lt;&gt;"",G51*VLOOKUP(D51,Tabelle13[],4,FALSE),"")</f>
        <v/>
      </c>
      <c r="J51" s="88" t="str">
        <f>IF(G51&lt;&gt;"",G51*VLOOKUP(D51,Tabelle13[],5,FALSE),"")</f>
        <v/>
      </c>
      <c r="K51" s="90" t="str">
        <f t="shared" si="1"/>
        <v/>
      </c>
      <c r="L51" s="101"/>
      <c r="M51" s="102"/>
    </row>
    <row r="52" spans="1:13" ht="15" thickBot="1" x14ac:dyDescent="0.25">
      <c r="A52" s="70"/>
      <c r="B52" s="71"/>
      <c r="C52" s="72"/>
      <c r="D52" s="109"/>
      <c r="E52" s="110"/>
      <c r="F52" s="88" t="str">
        <f>IF(D52="","",VLOOKUP(D52,Tabelle13[],2,FALSE))</f>
        <v/>
      </c>
      <c r="G52" s="79"/>
      <c r="H52" s="89" t="str">
        <f>IF(D52="","",VLOOKUP(D52,Tabelle13[],4,FALSE))</f>
        <v/>
      </c>
      <c r="I52" s="88" t="str">
        <f>IF(G52&lt;&gt;"",G52*VLOOKUP(D52,Tabelle13[],4,FALSE),"")</f>
        <v/>
      </c>
      <c r="J52" s="88" t="str">
        <f>IF(G52&lt;&gt;"",G52*VLOOKUP(D52,Tabelle13[],5,FALSE),"")</f>
        <v/>
      </c>
      <c r="K52" s="90" t="str">
        <f t="shared" si="1"/>
        <v/>
      </c>
      <c r="L52" s="103" t="e">
        <f ca="1">SUMIF(F46:K67,"org. tierisch",K46:K67)/Flaeche+L27</f>
        <v>#DIV/0!</v>
      </c>
      <c r="M52" s="104"/>
    </row>
    <row r="53" spans="1:13" x14ac:dyDescent="0.2">
      <c r="A53" s="70"/>
      <c r="B53" s="71"/>
      <c r="C53" s="72"/>
      <c r="D53" s="109"/>
      <c r="E53" s="110"/>
      <c r="F53" s="88" t="str">
        <f>IF(D53="","",VLOOKUP(D53,Tabelle13[],2,FALSE))</f>
        <v/>
      </c>
      <c r="G53" s="79"/>
      <c r="H53" s="89" t="str">
        <f>IF(D53="","",VLOOKUP(D53,Tabelle13[],4,FALSE))</f>
        <v/>
      </c>
      <c r="I53" s="88" t="str">
        <f>IF(G53&lt;&gt;"",G53*VLOOKUP(D53,Tabelle13[],4,FALSE),"")</f>
        <v/>
      </c>
      <c r="J53" s="88" t="str">
        <f>IF(G53&lt;&gt;"",G53*VLOOKUP(D53,Tabelle13[],5,FALSE),"")</f>
        <v/>
      </c>
      <c r="K53" s="90" t="str">
        <f t="shared" si="1"/>
        <v/>
      </c>
      <c r="L53" s="97" t="s">
        <v>383</v>
      </c>
      <c r="M53" s="98"/>
    </row>
    <row r="54" spans="1:13" x14ac:dyDescent="0.2">
      <c r="A54" s="70"/>
      <c r="B54" s="71"/>
      <c r="C54" s="72"/>
      <c r="D54" s="109"/>
      <c r="E54" s="110"/>
      <c r="F54" s="88" t="str">
        <f>IF(D54="","",VLOOKUP(D54,Tabelle13[],2,FALSE))</f>
        <v/>
      </c>
      <c r="G54" s="79"/>
      <c r="H54" s="89" t="str">
        <f>IF(D54="","",VLOOKUP(D54,Tabelle13[],4,FALSE))</f>
        <v/>
      </c>
      <c r="I54" s="88" t="str">
        <f>IF(G54&lt;&gt;"",G54*VLOOKUP(D54,Tabelle13[],4,FALSE),"")</f>
        <v/>
      </c>
      <c r="J54" s="88" t="str">
        <f>IF(G54&lt;&gt;"",G54*VLOOKUP(D54,Tabelle13[],5,FALSE),"")</f>
        <v/>
      </c>
      <c r="K54" s="90" t="str">
        <f t="shared" si="1"/>
        <v/>
      </c>
      <c r="L54" s="99"/>
      <c r="M54" s="100"/>
    </row>
    <row r="55" spans="1:13" x14ac:dyDescent="0.2">
      <c r="A55" s="70"/>
      <c r="B55" s="71"/>
      <c r="C55" s="72"/>
      <c r="D55" s="109"/>
      <c r="E55" s="110"/>
      <c r="F55" s="88" t="str">
        <f>IF(D55="","",VLOOKUP(D55,Tabelle13[],2,FALSE))</f>
        <v/>
      </c>
      <c r="G55" s="79"/>
      <c r="H55" s="89" t="str">
        <f>IF(D55="","",VLOOKUP(D55,Tabelle13[],4,FALSE))</f>
        <v/>
      </c>
      <c r="I55" s="88" t="str">
        <f>IF(G55&lt;&gt;"",G55*VLOOKUP(D55,Tabelle13[],4,FALSE),"")</f>
        <v/>
      </c>
      <c r="J55" s="88" t="str">
        <f>IF(G55&lt;&gt;"",G55*VLOOKUP(D55,Tabelle13[],5,FALSE),"")</f>
        <v/>
      </c>
      <c r="K55" s="90" t="str">
        <f t="shared" si="1"/>
        <v/>
      </c>
      <c r="L55" s="99" t="s">
        <v>381</v>
      </c>
      <c r="M55" s="100"/>
    </row>
    <row r="56" spans="1:13" ht="15" thickBot="1" x14ac:dyDescent="0.25">
      <c r="A56" s="70"/>
      <c r="B56" s="71"/>
      <c r="C56" s="72"/>
      <c r="D56" s="109"/>
      <c r="E56" s="110"/>
      <c r="F56" s="88" t="str">
        <f>IF(D56="","",VLOOKUP(D56,Tabelle13[],2,FALSE))</f>
        <v/>
      </c>
      <c r="G56" s="79"/>
      <c r="H56" s="89" t="str">
        <f>IF(D56="","",VLOOKUP(D56,Tabelle13[],4,FALSE))</f>
        <v/>
      </c>
      <c r="I56" s="88" t="str">
        <f>IF(G56&lt;&gt;"",G56*VLOOKUP(D56,Tabelle13[],4,FALSE),"")</f>
        <v/>
      </c>
      <c r="J56" s="88" t="str">
        <f>IF(G56&lt;&gt;"",G56*VLOOKUP(D56,Tabelle13[],5,FALSE),"")</f>
        <v/>
      </c>
      <c r="K56" s="90" t="str">
        <f t="shared" si="1"/>
        <v/>
      </c>
      <c r="L56" s="101"/>
      <c r="M56" s="102"/>
    </row>
    <row r="57" spans="1:13" ht="15" thickBot="1" x14ac:dyDescent="0.25">
      <c r="A57" s="73"/>
      <c r="B57" s="71"/>
      <c r="C57" s="72"/>
      <c r="D57" s="109"/>
      <c r="E57" s="110"/>
      <c r="F57" s="88" t="str">
        <f>IF(D57="","",VLOOKUP(D57,Tabelle13[],2,FALSE))</f>
        <v/>
      </c>
      <c r="G57" s="79"/>
      <c r="H57" s="89" t="str">
        <f>IF(D57="","",VLOOKUP(D57,Tabelle13[],4,FALSE))</f>
        <v/>
      </c>
      <c r="I57" s="88" t="str">
        <f>IF(G57&lt;&gt;"",G57*VLOOKUP(D57,Tabelle13[],4,FALSE),"")</f>
        <v/>
      </c>
      <c r="J57" s="88" t="str">
        <f>IF(G57&lt;&gt;"",G57*VLOOKUP(D57,Tabelle13[],5,FALSE),"")</f>
        <v/>
      </c>
      <c r="K57" s="90" t="str">
        <f t="shared" si="1"/>
        <v/>
      </c>
      <c r="L57" s="103" t="e">
        <f>L32+(IF(F46="org. tierisch",I46*C46,0)+(IF(F47="org. tierisch",I47*C47,0)+(IF(F48="org. tierisch",I48*C48,0)+(IF(F49="org. tierisch",I49*C49,0)+(IF(F50="org. tierisch",I50*C50,0)+(IF(F51="org. tierisch",I51*C51,0)+(IF(F52="org. tierisch",I52*C52,0)+(IF(F53="org. tierisch",I53*C53,0)+(IF(F54="org. tierisch",I54*C54,0)+(IF(F55="org. tierisch",I55*C55,0)+(IF(F56="org. tierisch",I56*C56,0)+(IF(F57="org. tierisch",I57*C57,0)+(IF(F58="org. tierisch",I58*C58,0)+(IF(F59="org. tierisch",I59*C59,0)+(IF(F60="org. tierisch",I60*C60,0))/Flaeche*(-0.1)))))))))))))))</f>
        <v>#DIV/0!</v>
      </c>
      <c r="M57" s="104"/>
    </row>
    <row r="58" spans="1:13" x14ac:dyDescent="0.2">
      <c r="A58" s="73"/>
      <c r="B58" s="71"/>
      <c r="C58" s="72"/>
      <c r="D58" s="109"/>
      <c r="E58" s="110"/>
      <c r="F58" s="88" t="str">
        <f>IF(D58="","",VLOOKUP(D58,Tabelle13[],2,FALSE))</f>
        <v/>
      </c>
      <c r="G58" s="79"/>
      <c r="H58" s="89" t="str">
        <f>IF(D58="","",VLOOKUP(D58,Tabelle13[],4,FALSE))</f>
        <v/>
      </c>
      <c r="I58" s="88" t="str">
        <f>IF(G58&lt;&gt;"",G58*VLOOKUP(D58,Tabelle13[],4,FALSE),"")</f>
        <v/>
      </c>
      <c r="J58" s="88" t="str">
        <f>IF(G58&lt;&gt;"",G58*VLOOKUP(D58,Tabelle13[],5,FALSE),"")</f>
        <v/>
      </c>
      <c r="K58" s="90" t="str">
        <f t="shared" si="1"/>
        <v/>
      </c>
    </row>
    <row r="59" spans="1:13" x14ac:dyDescent="0.2">
      <c r="A59" s="73"/>
      <c r="B59" s="71"/>
      <c r="C59" s="72"/>
      <c r="D59" s="109"/>
      <c r="E59" s="110"/>
      <c r="F59" s="88" t="str">
        <f>IF(D59="","",VLOOKUP(D59,Tabelle13[],2,FALSE))</f>
        <v/>
      </c>
      <c r="G59" s="79"/>
      <c r="H59" s="89" t="str">
        <f>IF(D59="","",VLOOKUP(D59,Tabelle13[],4,FALSE))</f>
        <v/>
      </c>
      <c r="I59" s="88" t="str">
        <f>IF(G59&lt;&gt;"",G59*VLOOKUP(D59,Tabelle13[],4,FALSE),"")</f>
        <v/>
      </c>
      <c r="J59" s="88" t="str">
        <f>IF(G59&lt;&gt;"",G59*VLOOKUP(D59,Tabelle13[],5,FALSE),"")</f>
        <v/>
      </c>
      <c r="K59" s="90" t="str">
        <f t="shared" si="1"/>
        <v/>
      </c>
    </row>
    <row r="60" spans="1:13" x14ac:dyDescent="0.2">
      <c r="A60" s="73"/>
      <c r="B60" s="71"/>
      <c r="C60" s="72"/>
      <c r="D60" s="109"/>
      <c r="E60" s="110"/>
      <c r="F60" s="88" t="str">
        <f>IF(D60="","",VLOOKUP(D60,Tabelle13[],2,FALSE))</f>
        <v/>
      </c>
      <c r="G60" s="79"/>
      <c r="H60" s="89" t="str">
        <f>IF(D60="","",VLOOKUP(D60,Tabelle13[],4,FALSE))</f>
        <v/>
      </c>
      <c r="I60" s="88" t="str">
        <f>IF(G60&lt;&gt;"",G60*VLOOKUP(D60,Tabelle13[],4,FALSE),"")</f>
        <v/>
      </c>
      <c r="J60" s="88" t="str">
        <f>IF(G60&lt;&gt;"",G60*VLOOKUP(D60,Tabelle13[],5,FALSE),"")</f>
        <v/>
      </c>
      <c r="K60" s="90" t="str">
        <f t="shared" si="1"/>
        <v/>
      </c>
    </row>
    <row r="61" spans="1:13" x14ac:dyDescent="0.2">
      <c r="A61" s="73"/>
      <c r="B61" s="71"/>
      <c r="C61" s="72"/>
      <c r="D61" s="109"/>
      <c r="E61" s="110"/>
      <c r="F61" s="88" t="str">
        <f>IF(D61="","",VLOOKUP(D61,Tabelle13[],2,FALSE))</f>
        <v/>
      </c>
      <c r="G61" s="79"/>
      <c r="H61" s="89" t="str">
        <f>IF(D61="","",VLOOKUP(D61,Tabelle13[],4,FALSE))</f>
        <v/>
      </c>
      <c r="I61" s="88" t="str">
        <f>IF(G61&lt;&gt;"",G61*VLOOKUP(D61,Tabelle13[],4,FALSE),"")</f>
        <v/>
      </c>
      <c r="J61" s="88" t="str">
        <f>IF(G61&lt;&gt;"",G61*VLOOKUP(D61,Tabelle13[],5,FALSE),"")</f>
        <v/>
      </c>
      <c r="K61" s="90" t="str">
        <f t="shared" si="1"/>
        <v/>
      </c>
    </row>
    <row r="62" spans="1:13" x14ac:dyDescent="0.2">
      <c r="A62" s="73"/>
      <c r="B62" s="71"/>
      <c r="C62" s="72"/>
      <c r="D62" s="109"/>
      <c r="E62" s="110"/>
      <c r="F62" s="88" t="str">
        <f>IF(D62="","",VLOOKUP(D62,Tabelle13[],2,FALSE))</f>
        <v/>
      </c>
      <c r="G62" s="79"/>
      <c r="H62" s="89" t="str">
        <f>IF(D62="","",VLOOKUP(D62,Tabelle13[],4,FALSE))</f>
        <v/>
      </c>
      <c r="I62" s="88" t="str">
        <f>IF(G62&lt;&gt;"",G62*VLOOKUP(D62,Tabelle13[],4,FALSE),"")</f>
        <v/>
      </c>
      <c r="J62" s="88" t="str">
        <f>IF(G62&lt;&gt;"",G62*VLOOKUP(D62,Tabelle13[],5,FALSE),"")</f>
        <v/>
      </c>
      <c r="K62" s="90" t="str">
        <f t="shared" si="1"/>
        <v/>
      </c>
    </row>
    <row r="63" spans="1:13" x14ac:dyDescent="0.2">
      <c r="A63" s="73"/>
      <c r="B63" s="71"/>
      <c r="C63" s="72"/>
      <c r="D63" s="109"/>
      <c r="E63" s="110"/>
      <c r="F63" s="88" t="str">
        <f>IF(D63="","",VLOOKUP(D63,Tabelle13[],2,FALSE))</f>
        <v/>
      </c>
      <c r="G63" s="79"/>
      <c r="H63" s="89" t="str">
        <f>IF(D63="","",VLOOKUP(D63,Tabelle13[],4,FALSE))</f>
        <v/>
      </c>
      <c r="I63" s="88" t="str">
        <f>IF(G63&lt;&gt;"",G63*VLOOKUP(D63,Tabelle13[],4,FALSE),"")</f>
        <v/>
      </c>
      <c r="J63" s="88" t="str">
        <f>IF(G63&lt;&gt;"",G63*VLOOKUP(D63,Tabelle13[],5,FALSE),"")</f>
        <v/>
      </c>
      <c r="K63" s="90" t="str">
        <f t="shared" si="1"/>
        <v/>
      </c>
    </row>
    <row r="64" spans="1:13" x14ac:dyDescent="0.2">
      <c r="A64" s="73"/>
      <c r="B64" s="71"/>
      <c r="C64" s="72"/>
      <c r="D64" s="109"/>
      <c r="E64" s="110"/>
      <c r="F64" s="88" t="str">
        <f>IF(D64="","",VLOOKUP(D64,Tabelle13[],2,FALSE))</f>
        <v/>
      </c>
      <c r="G64" s="79"/>
      <c r="H64" s="89" t="str">
        <f>IF(D64="","",VLOOKUP(D64,Tabelle13[],4,FALSE))</f>
        <v/>
      </c>
      <c r="I64" s="88" t="str">
        <f>IF(G64&lt;&gt;"",G64*VLOOKUP(D64,Tabelle13[],4,FALSE),"")</f>
        <v/>
      </c>
      <c r="J64" s="88" t="str">
        <f>IF(G64&lt;&gt;"",G64*VLOOKUP(D64,Tabelle13[],5,FALSE),"")</f>
        <v/>
      </c>
      <c r="K64" s="90" t="str">
        <f t="shared" si="1"/>
        <v/>
      </c>
    </row>
    <row r="65" spans="1:11" x14ac:dyDescent="0.2">
      <c r="A65" s="73"/>
      <c r="B65" s="71"/>
      <c r="C65" s="72"/>
      <c r="D65" s="109"/>
      <c r="E65" s="110"/>
      <c r="F65" s="88" t="str">
        <f>IF(D65="","",VLOOKUP(D65,Tabelle13[],2,FALSE))</f>
        <v/>
      </c>
      <c r="G65" s="79"/>
      <c r="H65" s="89" t="str">
        <f>IF(D65="","",VLOOKUP(D65,Tabelle13[],4,FALSE))</f>
        <v/>
      </c>
      <c r="I65" s="88" t="str">
        <f>IF(G65&lt;&gt;"",G65*VLOOKUP(D65,Tabelle13[],4,FALSE),"")</f>
        <v/>
      </c>
      <c r="J65" s="88" t="str">
        <f>IF(G65&lt;&gt;"",G65*VLOOKUP(D65,Tabelle13[],5,FALSE),"")</f>
        <v/>
      </c>
      <c r="K65" s="90" t="str">
        <f t="shared" si="1"/>
        <v/>
      </c>
    </row>
    <row r="66" spans="1:11" x14ac:dyDescent="0.2">
      <c r="A66" s="74"/>
      <c r="B66" s="75"/>
      <c r="C66" s="72"/>
      <c r="D66" s="109"/>
      <c r="E66" s="110"/>
      <c r="F66" s="88" t="str">
        <f>IF(D66="","",VLOOKUP(D66,Tabelle13[],2,FALSE))</f>
        <v/>
      </c>
      <c r="G66" s="79"/>
      <c r="H66" s="89" t="str">
        <f>IF(D66="","",VLOOKUP(D66,Tabelle13[],4,FALSE))</f>
        <v/>
      </c>
      <c r="I66" s="88" t="str">
        <f>IF(G66&lt;&gt;"",G66*VLOOKUP(D66,Tabelle13[],4,FALSE),"")</f>
        <v/>
      </c>
      <c r="J66" s="88" t="str">
        <f>IF(G66&lt;&gt;"",G66*VLOOKUP(D66,Tabelle13[],5,FALSE),"")</f>
        <v/>
      </c>
      <c r="K66" s="90" t="str">
        <f t="shared" si="1"/>
        <v/>
      </c>
    </row>
    <row r="67" spans="1:11" ht="15" thickBot="1" x14ac:dyDescent="0.25">
      <c r="A67" s="76"/>
      <c r="B67" s="77"/>
      <c r="C67" s="78"/>
      <c r="D67" s="111"/>
      <c r="E67" s="112"/>
      <c r="F67" s="85" t="str">
        <f>IF(D67="","",VLOOKUP(D67,Tabelle13[],2,FALSE))</f>
        <v/>
      </c>
      <c r="G67" s="80"/>
      <c r="H67" s="91" t="str">
        <f>IF(D67="","",VLOOKUP(D67,Tabelle13[],4,FALSE))</f>
        <v/>
      </c>
      <c r="I67" s="85" t="str">
        <f>IF(G67&lt;&gt;"",G67*VLOOKUP(D67,Tabelle13[],4,FALSE),"")</f>
        <v/>
      </c>
      <c r="J67" s="85" t="str">
        <f>IF(G67&lt;&gt;"",G67*VLOOKUP(D67,Tabelle13[],5,FALSE),"")</f>
        <v/>
      </c>
      <c r="K67" s="92" t="str">
        <f t="shared" si="1"/>
        <v/>
      </c>
    </row>
  </sheetData>
  <sheetProtection algorithmName="SHA-512" hashValue="Ca4y7Pfahex7sJDBMhpcWxYma+BSGoH3BEfgUUMkCZS1QImNo/INcfFuql4R5AqmgPqsc0G42f1k1Lihf51IrA==" saltValue="tNTaVH6rj8JBXTSZkRf7YQ==" spinCount="100000" sheet="1" objects="1" scenarios="1"/>
  <mergeCells count="129">
    <mergeCell ref="L8:L12"/>
    <mergeCell ref="I10:I12"/>
    <mergeCell ref="J8:J9"/>
    <mergeCell ref="J10:J12"/>
    <mergeCell ref="K8:K9"/>
    <mergeCell ref="K10:K12"/>
    <mergeCell ref="L19:M19"/>
    <mergeCell ref="D16:K16"/>
    <mergeCell ref="F10:F12"/>
    <mergeCell ref="L3:M3"/>
    <mergeCell ref="L4:M4"/>
    <mergeCell ref="J3:K3"/>
    <mergeCell ref="J4:K4"/>
    <mergeCell ref="D5:E5"/>
    <mergeCell ref="F5:I5"/>
    <mergeCell ref="F2:I2"/>
    <mergeCell ref="A16:C16"/>
    <mergeCell ref="B2:C2"/>
    <mergeCell ref="B3:C3"/>
    <mergeCell ref="B4:C4"/>
    <mergeCell ref="B5:C5"/>
    <mergeCell ref="F3:I4"/>
    <mergeCell ref="D2:E2"/>
    <mergeCell ref="J5:K5"/>
    <mergeCell ref="L5:M5"/>
    <mergeCell ref="A8:A12"/>
    <mergeCell ref="B8:B12"/>
    <mergeCell ref="D3:E4"/>
    <mergeCell ref="C8:C12"/>
    <mergeCell ref="D8:D12"/>
    <mergeCell ref="E10:E12"/>
    <mergeCell ref="G10:H12"/>
    <mergeCell ref="L16:M16"/>
    <mergeCell ref="A42:A44"/>
    <mergeCell ref="B42:B44"/>
    <mergeCell ref="C42:C44"/>
    <mergeCell ref="D42:F44"/>
    <mergeCell ref="G42:H44"/>
    <mergeCell ref="A1:B1"/>
    <mergeCell ref="B36:C36"/>
    <mergeCell ref="B37:C37"/>
    <mergeCell ref="A41:C41"/>
    <mergeCell ref="D41:K41"/>
    <mergeCell ref="I42:I44"/>
    <mergeCell ref="J42:K44"/>
    <mergeCell ref="D22:E22"/>
    <mergeCell ref="E8:E9"/>
    <mergeCell ref="F8:F9"/>
    <mergeCell ref="G8:H9"/>
    <mergeCell ref="D24:E24"/>
    <mergeCell ref="D25:E25"/>
    <mergeCell ref="I8:I9"/>
    <mergeCell ref="G13:H13"/>
    <mergeCell ref="G14:H14"/>
    <mergeCell ref="G20:H20"/>
    <mergeCell ref="D20:E20"/>
    <mergeCell ref="D21:E21"/>
    <mergeCell ref="L30:M31"/>
    <mergeCell ref="L32:M32"/>
    <mergeCell ref="D26:E26"/>
    <mergeCell ref="D27:E27"/>
    <mergeCell ref="D28:E28"/>
    <mergeCell ref="D29:E29"/>
    <mergeCell ref="J37:K37"/>
    <mergeCell ref="D32:E32"/>
    <mergeCell ref="A17:A19"/>
    <mergeCell ref="B17:B19"/>
    <mergeCell ref="C17:C19"/>
    <mergeCell ref="D30:E30"/>
    <mergeCell ref="D31:E31"/>
    <mergeCell ref="L23:M23"/>
    <mergeCell ref="A34:M34"/>
    <mergeCell ref="A35:M35"/>
    <mergeCell ref="D23:E23"/>
    <mergeCell ref="L20:M20"/>
    <mergeCell ref="D17:F19"/>
    <mergeCell ref="G17:H19"/>
    <mergeCell ref="I17:I19"/>
    <mergeCell ref="J17:K19"/>
    <mergeCell ref="L17:M18"/>
    <mergeCell ref="L21:M22"/>
    <mergeCell ref="D61:E61"/>
    <mergeCell ref="D62:E62"/>
    <mergeCell ref="D63:E63"/>
    <mergeCell ref="D64:E64"/>
    <mergeCell ref="D65:E65"/>
    <mergeCell ref="D66:E66"/>
    <mergeCell ref="D67:E67"/>
    <mergeCell ref="D45:E45"/>
    <mergeCell ref="G45:H45"/>
    <mergeCell ref="D46:E4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A7:L7"/>
    <mergeCell ref="L53:M54"/>
    <mergeCell ref="L55:M56"/>
    <mergeCell ref="L57:M57"/>
    <mergeCell ref="L41:M41"/>
    <mergeCell ref="L42:M43"/>
    <mergeCell ref="L44:M44"/>
    <mergeCell ref="L45:M45"/>
    <mergeCell ref="L46:M47"/>
    <mergeCell ref="L48:M48"/>
    <mergeCell ref="L49:M49"/>
    <mergeCell ref="L50:M51"/>
    <mergeCell ref="L52:M52"/>
    <mergeCell ref="B38:C38"/>
    <mergeCell ref="B39:C39"/>
    <mergeCell ref="J38:K38"/>
    <mergeCell ref="J39:K39"/>
    <mergeCell ref="L38:M38"/>
    <mergeCell ref="L39:M39"/>
    <mergeCell ref="L37:M37"/>
    <mergeCell ref="L25:M26"/>
    <mergeCell ref="L24:M24"/>
    <mergeCell ref="L27:M27"/>
    <mergeCell ref="L28:M29"/>
  </mergeCells>
  <dataValidations count="2">
    <dataValidation allowBlank="1" showInputMessage="1" showErrorMessage="1" error="Zuschläge von mehr als 40 kg N/ha sind durch die nach Landrecht zuständige Stelle zu genehmigen._x000a_Bitte wenden Sie sich an die Beratung der Landwirtschaftskammer NRW." sqref="C14"/>
    <dataValidation type="decimal" operator="lessThanOrEqual" allowBlank="1" showInputMessage="1" showErrorMessage="1" error="Der Abschlag muss negativ sein!" sqref="I14:J14 F14">
      <formula1>0</formula1>
    </dataValidation>
  </dataValidations>
  <pageMargins left="0.7" right="0.7" top="0.75" bottom="0.75" header="0.3" footer="0.3"/>
  <pageSetup paperSize="9" orientation="landscape" r:id="rId1"/>
  <headerFooter>
    <oddHeader>&amp;C&amp;"Arial,Fett"Düngebedarfsermittlung und Dokumentation der Düngung
für Gemüse (nach Gemüse) &amp; Erdbeeren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'Abschlag Vor-Zwischenfrucht'!$A$2:$A$19</xm:f>
          </x14:formula1>
          <xm:sqref>F2:G2</xm:sqref>
        </x14:dataValidation>
        <x14:dataValidation type="list" allowBlank="1" showInputMessage="1" showErrorMessage="1">
          <x14:formula1>
            <xm:f>'Abschlag Vor-Zwischenfrucht'!$A$20:$A$27</xm:f>
          </x14:formula1>
          <xm:sqref>F3:G3</xm:sqref>
        </x14:dataValidation>
        <x14:dataValidation type="list" allowBlank="1" showInputMessage="1" showErrorMessage="1">
          <x14:formula1>
            <xm:f>'Abschlag Vor-Zwischenfrucht'!$H$4:$H$81</xm:f>
          </x14:formula1>
          <xm:sqref>F5:G5</xm:sqref>
        </x14:dataValidation>
        <x14:dataValidation type="list" allowBlank="1" showInputMessage="1" showErrorMessage="1">
          <x14:formula1>
            <xm:f>Bilanzkategorien!$E$2:$E$3</xm:f>
          </x14:formula1>
          <xm:sqref>K14</xm:sqref>
        </x14:dataValidation>
        <x14:dataValidation type="list" operator="lessThanOrEqual" allowBlank="1" showInputMessage="1" showErrorMessage="1" error="Der Abschlag muss negativ sein!">
          <x14:formula1>
            <xm:f>Bilanzkategorien!$G$2:$G$3</xm:f>
          </x14:formula1>
          <xm:sqref>G14:H14</xm:sqref>
        </x14:dataValidation>
        <x14:dataValidation type="list" errorStyle="information" allowBlank="1" showInputMessage="1" showErrorMessage="1">
          <x14:formula1>
            <xm:f>Dünger!$A$2:$A$161</xm:f>
          </x14:formula1>
          <xm:sqref>D21:E32</xm:sqref>
        </x14:dataValidation>
        <x14:dataValidation type="list" errorStyle="information" allowBlank="1" showInputMessage="1" showErrorMessage="1">
          <x14:formula1>
            <xm:f>Dünger!$A$2:$A$160</xm:f>
          </x14:formula1>
          <xm:sqref>D46:E67</xm:sqref>
        </x14:dataValidation>
        <x14:dataValidation type="list" allowBlank="1" showInputMessage="1" showErrorMessage="1">
          <x14:formula1>
            <xm:f>Bilanzkategorien!$I$3:$I$12</xm:f>
          </x14:formula1>
          <xm:sqref>B3:C3</xm:sqref>
        </x14:dataValidation>
        <x14:dataValidation type="list" allowBlank="1" showInputMessage="1" showErrorMessage="1">
          <x14:formula1>
            <xm:f>'Datenblatt Kultur'!$A$4:$A$105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zoomScale="80" zoomScaleNormal="80" workbookViewId="0">
      <pane ySplit="1" topLeftCell="A2" activePane="bottomLeft" state="frozen"/>
      <selection pane="bottomLeft" activeCell="B18" sqref="B18"/>
    </sheetView>
  </sheetViews>
  <sheetFormatPr baseColWidth="10" defaultRowHeight="15" x14ac:dyDescent="0.25"/>
  <cols>
    <col min="1" max="1" width="36.7109375" bestFit="1" customWidth="1"/>
    <col min="2" max="2" width="26.7109375" bestFit="1" customWidth="1"/>
    <col min="3" max="3" width="9.5703125" bestFit="1" customWidth="1"/>
    <col min="4" max="4" width="7.7109375" bestFit="1" customWidth="1"/>
    <col min="5" max="5" width="21.140625" bestFit="1" customWidth="1"/>
    <col min="6" max="6" width="7" bestFit="1" customWidth="1"/>
    <col min="7" max="7" width="18.140625" bestFit="1" customWidth="1"/>
  </cols>
  <sheetData>
    <row r="1" spans="1:7" x14ac:dyDescent="0.25">
      <c r="A1" s="84" t="s">
        <v>385</v>
      </c>
      <c r="B1" s="84" t="s">
        <v>386</v>
      </c>
      <c r="C1" s="84" t="s">
        <v>156</v>
      </c>
      <c r="D1" s="84" t="s">
        <v>271</v>
      </c>
      <c r="E1" s="84" t="s">
        <v>387</v>
      </c>
      <c r="F1" s="84" t="s">
        <v>388</v>
      </c>
      <c r="G1" s="84" t="s">
        <v>389</v>
      </c>
    </row>
    <row r="2" spans="1:7" x14ac:dyDescent="0.25">
      <c r="A2" s="84" t="s">
        <v>390</v>
      </c>
      <c r="B2" s="84" t="s">
        <v>23</v>
      </c>
      <c r="C2" s="84" t="s">
        <v>155</v>
      </c>
      <c r="D2" s="84">
        <v>0</v>
      </c>
      <c r="E2" s="84">
        <v>0</v>
      </c>
      <c r="F2" s="84">
        <v>0</v>
      </c>
      <c r="G2" s="84">
        <v>100</v>
      </c>
    </row>
    <row r="3" spans="1:7" x14ac:dyDescent="0.25">
      <c r="A3" s="84" t="s">
        <v>391</v>
      </c>
      <c r="B3" s="84" t="s">
        <v>23</v>
      </c>
      <c r="C3" s="84" t="s">
        <v>155</v>
      </c>
      <c r="D3" s="84">
        <v>40</v>
      </c>
      <c r="E3" s="84">
        <v>40</v>
      </c>
      <c r="F3" s="84">
        <v>0</v>
      </c>
      <c r="G3" s="84">
        <v>100</v>
      </c>
    </row>
    <row r="4" spans="1:7" x14ac:dyDescent="0.25">
      <c r="A4" s="84" t="s">
        <v>392</v>
      </c>
      <c r="B4" s="84" t="s">
        <v>23</v>
      </c>
      <c r="C4" s="84" t="s">
        <v>155</v>
      </c>
      <c r="D4" s="84">
        <v>0</v>
      </c>
      <c r="E4" s="84">
        <v>0</v>
      </c>
      <c r="F4" s="84">
        <v>0</v>
      </c>
      <c r="G4" s="84">
        <v>100</v>
      </c>
    </row>
    <row r="5" spans="1:7" x14ac:dyDescent="0.25">
      <c r="A5" s="84" t="s">
        <v>393</v>
      </c>
      <c r="B5" s="84" t="s">
        <v>23</v>
      </c>
      <c r="C5" s="84" t="s">
        <v>155</v>
      </c>
      <c r="D5" s="84">
        <v>0</v>
      </c>
      <c r="E5" s="84">
        <v>0</v>
      </c>
      <c r="F5" s="84">
        <v>0</v>
      </c>
      <c r="G5" s="84">
        <v>100</v>
      </c>
    </row>
    <row r="6" spans="1:7" x14ac:dyDescent="0.25">
      <c r="A6" s="84" t="s">
        <v>394</v>
      </c>
      <c r="B6" s="84" t="s">
        <v>23</v>
      </c>
      <c r="C6" s="84" t="s">
        <v>155</v>
      </c>
      <c r="D6" s="84">
        <v>12</v>
      </c>
      <c r="E6" s="84">
        <v>12</v>
      </c>
      <c r="F6" s="84">
        <v>0</v>
      </c>
      <c r="G6" s="84">
        <v>100</v>
      </c>
    </row>
    <row r="7" spans="1:7" x14ac:dyDescent="0.25">
      <c r="A7" s="84" t="s">
        <v>153</v>
      </c>
      <c r="B7" s="84" t="s">
        <v>23</v>
      </c>
      <c r="C7" s="84" t="s">
        <v>155</v>
      </c>
      <c r="D7" s="84">
        <v>26</v>
      </c>
      <c r="E7" s="84">
        <v>26</v>
      </c>
      <c r="F7" s="84">
        <v>0</v>
      </c>
      <c r="G7" s="84">
        <v>100</v>
      </c>
    </row>
    <row r="8" spans="1:7" x14ac:dyDescent="0.25">
      <c r="A8" s="84" t="s">
        <v>395</v>
      </c>
      <c r="B8" s="84" t="s">
        <v>23</v>
      </c>
      <c r="C8" s="84" t="s">
        <v>155</v>
      </c>
      <c r="D8" s="84">
        <v>12</v>
      </c>
      <c r="E8" s="84">
        <v>12</v>
      </c>
      <c r="F8" s="84">
        <v>0</v>
      </c>
      <c r="G8" s="84">
        <v>100</v>
      </c>
    </row>
    <row r="9" spans="1:7" x14ac:dyDescent="0.25">
      <c r="A9" s="84" t="s">
        <v>396</v>
      </c>
      <c r="B9" s="84" t="s">
        <v>23</v>
      </c>
      <c r="C9" s="84" t="s">
        <v>155</v>
      </c>
      <c r="D9" s="84">
        <v>27</v>
      </c>
      <c r="E9" s="84">
        <v>27</v>
      </c>
      <c r="F9" s="84">
        <v>0</v>
      </c>
      <c r="G9" s="84">
        <v>100</v>
      </c>
    </row>
    <row r="10" spans="1:7" x14ac:dyDescent="0.25">
      <c r="A10" s="84" t="s">
        <v>397</v>
      </c>
      <c r="B10" s="84" t="s">
        <v>23</v>
      </c>
      <c r="C10" s="84" t="s">
        <v>158</v>
      </c>
      <c r="D10" s="84">
        <v>0.31440000000000001</v>
      </c>
      <c r="E10" s="84">
        <v>0.31440000000000001</v>
      </c>
      <c r="F10" s="84">
        <v>0</v>
      </c>
      <c r="G10" s="84">
        <v>100</v>
      </c>
    </row>
    <row r="11" spans="1:7" x14ac:dyDescent="0.25">
      <c r="A11" s="84" t="s">
        <v>398</v>
      </c>
      <c r="B11" s="84" t="s">
        <v>23</v>
      </c>
      <c r="C11" s="84" t="s">
        <v>158</v>
      </c>
      <c r="D11" s="84">
        <v>0.3584</v>
      </c>
      <c r="E11" s="84">
        <v>0.3584</v>
      </c>
      <c r="F11" s="84">
        <v>0</v>
      </c>
      <c r="G11" s="84">
        <v>100</v>
      </c>
    </row>
    <row r="12" spans="1:7" x14ac:dyDescent="0.25">
      <c r="A12" s="84" t="s">
        <v>399</v>
      </c>
      <c r="B12" s="84" t="s">
        <v>23</v>
      </c>
      <c r="C12" s="84" t="s">
        <v>158</v>
      </c>
      <c r="D12" s="84">
        <v>0.32750000000000001</v>
      </c>
      <c r="E12" s="84">
        <v>0.32750000000000001</v>
      </c>
      <c r="F12" s="84">
        <v>0</v>
      </c>
      <c r="G12" s="84">
        <v>100</v>
      </c>
    </row>
    <row r="13" spans="1:7" x14ac:dyDescent="0.25">
      <c r="A13" s="84" t="s">
        <v>400</v>
      </c>
      <c r="B13" s="84" t="s">
        <v>23</v>
      </c>
      <c r="C13" s="84" t="s">
        <v>158</v>
      </c>
      <c r="D13" s="84">
        <v>0.39600000000000002</v>
      </c>
      <c r="E13" s="84">
        <v>0.39600000000000002</v>
      </c>
      <c r="F13" s="84">
        <v>0</v>
      </c>
      <c r="G13" s="84">
        <v>100</v>
      </c>
    </row>
    <row r="14" spans="1:7" x14ac:dyDescent="0.25">
      <c r="A14" s="84" t="s">
        <v>401</v>
      </c>
      <c r="B14" s="84" t="s">
        <v>23</v>
      </c>
      <c r="C14" s="84" t="s">
        <v>158</v>
      </c>
      <c r="D14" s="84">
        <v>0.25</v>
      </c>
      <c r="E14" s="84">
        <v>0.25</v>
      </c>
      <c r="F14" s="84">
        <v>0</v>
      </c>
      <c r="G14" s="84">
        <v>100</v>
      </c>
    </row>
    <row r="15" spans="1:7" x14ac:dyDescent="0.25">
      <c r="A15" s="84" t="s">
        <v>402</v>
      </c>
      <c r="B15" s="84" t="s">
        <v>23</v>
      </c>
      <c r="C15" s="84" t="s">
        <v>158</v>
      </c>
      <c r="D15" s="84">
        <v>0.1</v>
      </c>
      <c r="E15" s="84">
        <v>0.1</v>
      </c>
      <c r="F15" s="84">
        <v>0</v>
      </c>
      <c r="G15" s="84">
        <v>100</v>
      </c>
    </row>
    <row r="16" spans="1:7" x14ac:dyDescent="0.25">
      <c r="A16" s="84" t="s">
        <v>403</v>
      </c>
      <c r="B16" s="84" t="s">
        <v>23</v>
      </c>
      <c r="C16" s="84" t="s">
        <v>158</v>
      </c>
      <c r="D16" s="84">
        <v>0.15840000000000001</v>
      </c>
      <c r="E16" s="84">
        <v>0.15840000000000001</v>
      </c>
      <c r="F16" s="84">
        <v>0</v>
      </c>
      <c r="G16" s="84">
        <v>100</v>
      </c>
    </row>
    <row r="17" spans="1:7" x14ac:dyDescent="0.25">
      <c r="A17" s="84" t="s">
        <v>404</v>
      </c>
      <c r="B17" s="84" t="s">
        <v>23</v>
      </c>
      <c r="C17" s="84" t="s">
        <v>158</v>
      </c>
      <c r="D17" s="84">
        <v>0.34720000000000001</v>
      </c>
      <c r="E17" s="84">
        <v>0.34720000000000001</v>
      </c>
      <c r="F17" s="84">
        <v>0</v>
      </c>
      <c r="G17" s="84">
        <v>100</v>
      </c>
    </row>
    <row r="18" spans="1:7" x14ac:dyDescent="0.25">
      <c r="A18" s="84" t="s">
        <v>405</v>
      </c>
      <c r="B18" s="84" t="s">
        <v>23</v>
      </c>
      <c r="C18" s="84" t="s">
        <v>155</v>
      </c>
      <c r="D18" s="84">
        <v>27</v>
      </c>
      <c r="E18" s="84">
        <v>27</v>
      </c>
      <c r="F18" s="84">
        <v>0</v>
      </c>
      <c r="G18" s="84">
        <v>100</v>
      </c>
    </row>
    <row r="19" spans="1:7" x14ac:dyDescent="0.25">
      <c r="A19" s="84" t="s">
        <v>406</v>
      </c>
      <c r="B19" s="84" t="s">
        <v>23</v>
      </c>
      <c r="C19" s="84" t="s">
        <v>155</v>
      </c>
      <c r="D19" s="84">
        <v>10</v>
      </c>
      <c r="E19" s="84">
        <v>10</v>
      </c>
      <c r="F19" s="84">
        <v>0</v>
      </c>
      <c r="G19" s="84">
        <v>100</v>
      </c>
    </row>
    <row r="20" spans="1:7" x14ac:dyDescent="0.25">
      <c r="A20" s="84" t="s">
        <v>407</v>
      </c>
      <c r="B20" s="84" t="s">
        <v>23</v>
      </c>
      <c r="C20" s="84" t="s">
        <v>155</v>
      </c>
      <c r="D20" s="84">
        <v>0.3</v>
      </c>
      <c r="E20" s="84">
        <v>0.3</v>
      </c>
      <c r="F20" s="84">
        <v>0</v>
      </c>
      <c r="G20" s="84">
        <v>100</v>
      </c>
    </row>
    <row r="21" spans="1:7" x14ac:dyDescent="0.25">
      <c r="A21" s="84" t="s">
        <v>408</v>
      </c>
      <c r="B21" s="84" t="s">
        <v>23</v>
      </c>
      <c r="C21" s="84" t="s">
        <v>155</v>
      </c>
      <c r="D21" s="84">
        <v>0.2</v>
      </c>
      <c r="E21" s="84">
        <v>0.2</v>
      </c>
      <c r="F21" s="84">
        <v>0</v>
      </c>
      <c r="G21" s="84">
        <v>100</v>
      </c>
    </row>
    <row r="22" spans="1:7" x14ac:dyDescent="0.25">
      <c r="A22" s="84" t="s">
        <v>409</v>
      </c>
      <c r="B22" s="84" t="s">
        <v>23</v>
      </c>
      <c r="C22" s="84" t="s">
        <v>155</v>
      </c>
      <c r="D22" s="84">
        <v>0</v>
      </c>
      <c r="E22" s="84">
        <v>0</v>
      </c>
      <c r="F22" s="84">
        <v>0</v>
      </c>
      <c r="G22" s="84">
        <v>100</v>
      </c>
    </row>
    <row r="23" spans="1:7" x14ac:dyDescent="0.25">
      <c r="A23" s="84" t="s">
        <v>410</v>
      </c>
      <c r="B23" s="84" t="s">
        <v>23</v>
      </c>
      <c r="C23" s="84" t="s">
        <v>155</v>
      </c>
      <c r="D23" s="84">
        <v>0</v>
      </c>
      <c r="E23" s="84">
        <v>0</v>
      </c>
      <c r="F23" s="84">
        <v>0</v>
      </c>
      <c r="G23" s="84">
        <v>100</v>
      </c>
    </row>
    <row r="24" spans="1:7" x14ac:dyDescent="0.25">
      <c r="A24" s="84" t="s">
        <v>411</v>
      </c>
      <c r="B24" s="84" t="s">
        <v>23</v>
      </c>
      <c r="C24" s="84" t="s">
        <v>155</v>
      </c>
      <c r="D24" s="84">
        <v>0</v>
      </c>
      <c r="E24" s="84">
        <v>0</v>
      </c>
      <c r="F24" s="84">
        <v>0</v>
      </c>
      <c r="G24" s="84">
        <v>100</v>
      </c>
    </row>
    <row r="25" spans="1:7" x14ac:dyDescent="0.25">
      <c r="A25" s="84" t="s">
        <v>412</v>
      </c>
      <c r="B25" s="84" t="s">
        <v>23</v>
      </c>
      <c r="C25" s="84" t="s">
        <v>155</v>
      </c>
      <c r="D25" s="84">
        <v>0</v>
      </c>
      <c r="E25" s="84">
        <v>0</v>
      </c>
      <c r="F25" s="84">
        <v>0</v>
      </c>
      <c r="G25" s="84">
        <v>100</v>
      </c>
    </row>
    <row r="26" spans="1:7" x14ac:dyDescent="0.25">
      <c r="A26" s="84" t="s">
        <v>413</v>
      </c>
      <c r="B26" s="20" t="s">
        <v>21</v>
      </c>
      <c r="C26" s="84" t="s">
        <v>152</v>
      </c>
      <c r="D26" s="84">
        <v>6.9</v>
      </c>
      <c r="E26" s="84">
        <v>0.69</v>
      </c>
      <c r="F26" s="84">
        <v>0.2</v>
      </c>
      <c r="G26" s="84">
        <v>10</v>
      </c>
    </row>
    <row r="27" spans="1:7" x14ac:dyDescent="0.25">
      <c r="A27" s="84" t="s">
        <v>414</v>
      </c>
      <c r="B27" s="20" t="s">
        <v>21</v>
      </c>
      <c r="C27" s="84" t="s">
        <v>151</v>
      </c>
      <c r="D27" s="84">
        <v>4.7</v>
      </c>
      <c r="E27" s="84">
        <v>2.82</v>
      </c>
      <c r="F27" s="84">
        <v>2.6</v>
      </c>
      <c r="G27" s="84">
        <v>60</v>
      </c>
    </row>
    <row r="28" spans="1:7" x14ac:dyDescent="0.25">
      <c r="A28" s="84" t="s">
        <v>414</v>
      </c>
      <c r="B28" s="20" t="s">
        <v>21</v>
      </c>
      <c r="C28" s="84" t="s">
        <v>151</v>
      </c>
      <c r="D28" s="84">
        <v>4.7</v>
      </c>
      <c r="E28" s="84">
        <v>2.6</v>
      </c>
      <c r="F28" s="84">
        <v>2.6</v>
      </c>
      <c r="G28" s="84">
        <v>55.319148936170215</v>
      </c>
    </row>
    <row r="29" spans="1:7" x14ac:dyDescent="0.25">
      <c r="A29" s="84" t="s">
        <v>415</v>
      </c>
      <c r="B29" s="20" t="s">
        <v>21</v>
      </c>
      <c r="C29" s="84" t="s">
        <v>151</v>
      </c>
      <c r="D29" s="84">
        <v>3.8</v>
      </c>
      <c r="E29" s="84">
        <v>2.2799999999999998</v>
      </c>
      <c r="F29" s="84">
        <v>2.2000000000000002</v>
      </c>
      <c r="G29" s="84">
        <v>60</v>
      </c>
    </row>
    <row r="30" spans="1:7" x14ac:dyDescent="0.25">
      <c r="A30" s="84" t="s">
        <v>415</v>
      </c>
      <c r="B30" s="20" t="s">
        <v>21</v>
      </c>
      <c r="C30" s="84" t="s">
        <v>151</v>
      </c>
      <c r="D30" s="84">
        <v>3.8</v>
      </c>
      <c r="E30" s="84">
        <v>2.2000000000000002</v>
      </c>
      <c r="F30" s="84">
        <v>2.2000000000000002</v>
      </c>
      <c r="G30" s="84">
        <v>57.894736842105267</v>
      </c>
    </row>
    <row r="31" spans="1:7" x14ac:dyDescent="0.25">
      <c r="A31" s="84" t="s">
        <v>416</v>
      </c>
      <c r="B31" s="84" t="s">
        <v>23</v>
      </c>
      <c r="C31" s="84" t="s">
        <v>155</v>
      </c>
      <c r="D31" s="84">
        <v>18</v>
      </c>
      <c r="E31" s="84">
        <v>18</v>
      </c>
      <c r="F31" s="84">
        <v>0</v>
      </c>
      <c r="G31" s="84">
        <v>100</v>
      </c>
    </row>
    <row r="32" spans="1:7" x14ac:dyDescent="0.25">
      <c r="A32" s="84" t="s">
        <v>417</v>
      </c>
      <c r="B32" s="84" t="s">
        <v>23</v>
      </c>
      <c r="C32" s="84" t="s">
        <v>155</v>
      </c>
      <c r="D32" s="84">
        <v>26</v>
      </c>
      <c r="E32" s="84">
        <v>26</v>
      </c>
      <c r="F32" s="84">
        <v>0</v>
      </c>
      <c r="G32" s="84">
        <v>100</v>
      </c>
    </row>
    <row r="33" spans="1:7" x14ac:dyDescent="0.25">
      <c r="A33" s="84" t="s">
        <v>418</v>
      </c>
      <c r="B33" s="84" t="s">
        <v>23</v>
      </c>
      <c r="C33" s="84" t="s">
        <v>155</v>
      </c>
      <c r="D33" s="84">
        <v>15</v>
      </c>
      <c r="E33" s="84">
        <v>15</v>
      </c>
      <c r="F33" s="84">
        <v>0</v>
      </c>
      <c r="G33" s="84">
        <v>100</v>
      </c>
    </row>
    <row r="34" spans="1:7" x14ac:dyDescent="0.25">
      <c r="A34" s="84" t="s">
        <v>48</v>
      </c>
      <c r="B34" s="20" t="s">
        <v>21</v>
      </c>
      <c r="C34" s="84" t="s">
        <v>152</v>
      </c>
      <c r="D34" s="84">
        <v>4</v>
      </c>
      <c r="E34" s="84">
        <v>1.2</v>
      </c>
      <c r="F34" s="84">
        <v>0</v>
      </c>
      <c r="G34" s="84">
        <v>30</v>
      </c>
    </row>
    <row r="35" spans="1:7" x14ac:dyDescent="0.25">
      <c r="A35" s="84" t="s">
        <v>419</v>
      </c>
      <c r="B35" s="84" t="s">
        <v>23</v>
      </c>
      <c r="C35" s="84" t="s">
        <v>155</v>
      </c>
      <c r="D35" s="84">
        <v>0</v>
      </c>
      <c r="E35" s="84">
        <v>0</v>
      </c>
      <c r="F35" s="84">
        <v>0</v>
      </c>
      <c r="G35" s="84">
        <v>100</v>
      </c>
    </row>
    <row r="36" spans="1:7" x14ac:dyDescent="0.25">
      <c r="A36" s="84" t="s">
        <v>420</v>
      </c>
      <c r="B36" s="84" t="s">
        <v>23</v>
      </c>
      <c r="C36" s="84" t="s">
        <v>155</v>
      </c>
      <c r="D36" s="84">
        <v>0</v>
      </c>
      <c r="E36" s="84">
        <v>0</v>
      </c>
      <c r="F36" s="84">
        <v>0</v>
      </c>
      <c r="G36" s="84">
        <v>100</v>
      </c>
    </row>
    <row r="37" spans="1:7" x14ac:dyDescent="0.25">
      <c r="A37" s="84" t="s">
        <v>56</v>
      </c>
      <c r="B37" s="20" t="s">
        <v>21</v>
      </c>
      <c r="C37" s="84" t="s">
        <v>151</v>
      </c>
      <c r="D37" s="84">
        <v>4.5</v>
      </c>
      <c r="E37" s="84">
        <v>3.2</v>
      </c>
      <c r="F37" s="84">
        <v>3.2</v>
      </c>
      <c r="G37" s="84">
        <v>71.111111111111114</v>
      </c>
    </row>
    <row r="38" spans="1:7" x14ac:dyDescent="0.25">
      <c r="A38" s="84" t="s">
        <v>56</v>
      </c>
      <c r="B38" s="20" t="s">
        <v>21</v>
      </c>
      <c r="C38" s="84" t="s">
        <v>151</v>
      </c>
      <c r="D38" s="84">
        <v>4.5</v>
      </c>
      <c r="E38" s="84">
        <v>3.2</v>
      </c>
      <c r="F38" s="84">
        <v>3.2</v>
      </c>
      <c r="G38" s="84">
        <v>71.111111111111114</v>
      </c>
    </row>
    <row r="39" spans="1:7" x14ac:dyDescent="0.25">
      <c r="A39" s="84" t="s">
        <v>517</v>
      </c>
      <c r="B39" s="84" t="s">
        <v>518</v>
      </c>
      <c r="C39" s="84" t="s">
        <v>152</v>
      </c>
      <c r="D39" s="84">
        <v>5</v>
      </c>
      <c r="E39" s="84">
        <v>0</v>
      </c>
      <c r="F39" s="84">
        <v>0</v>
      </c>
      <c r="G39" s="84">
        <v>0</v>
      </c>
    </row>
    <row r="40" spans="1:7" x14ac:dyDescent="0.25">
      <c r="A40" s="84" t="s">
        <v>421</v>
      </c>
      <c r="B40" s="84" t="s">
        <v>20</v>
      </c>
      <c r="C40" s="84" t="s">
        <v>152</v>
      </c>
      <c r="D40" s="84">
        <v>9.8000000000000007</v>
      </c>
      <c r="E40" s="84">
        <v>0.6</v>
      </c>
      <c r="F40" s="84">
        <v>0.6</v>
      </c>
      <c r="G40" s="84">
        <v>6.1224489795918355</v>
      </c>
    </row>
    <row r="41" spans="1:7" x14ac:dyDescent="0.25">
      <c r="A41" s="84" t="s">
        <v>422</v>
      </c>
      <c r="B41" s="84" t="s">
        <v>20</v>
      </c>
      <c r="C41" s="84" t="s">
        <v>152</v>
      </c>
      <c r="D41" s="84">
        <v>7.1</v>
      </c>
      <c r="E41" s="84">
        <v>0.21299999999999997</v>
      </c>
      <c r="F41" s="84">
        <v>0.2</v>
      </c>
      <c r="G41" s="84">
        <v>3</v>
      </c>
    </row>
    <row r="42" spans="1:7" x14ac:dyDescent="0.25">
      <c r="A42" s="84" t="s">
        <v>49</v>
      </c>
      <c r="B42" s="20" t="s">
        <v>21</v>
      </c>
      <c r="C42" s="84" t="s">
        <v>152</v>
      </c>
      <c r="D42" s="84">
        <v>8</v>
      </c>
      <c r="E42" s="84">
        <v>2.4</v>
      </c>
      <c r="F42" s="84">
        <v>0</v>
      </c>
      <c r="G42" s="84">
        <v>30</v>
      </c>
    </row>
    <row r="43" spans="1:7" x14ac:dyDescent="0.25">
      <c r="A43" s="84" t="s">
        <v>519</v>
      </c>
      <c r="B43" s="84" t="s">
        <v>518</v>
      </c>
      <c r="C43" s="84" t="s">
        <v>152</v>
      </c>
      <c r="D43" s="84">
        <v>5</v>
      </c>
      <c r="E43" s="84">
        <v>0</v>
      </c>
      <c r="F43" s="84">
        <v>0</v>
      </c>
      <c r="G43" s="84">
        <v>0</v>
      </c>
    </row>
    <row r="44" spans="1:7" x14ac:dyDescent="0.25">
      <c r="A44" s="84" t="s">
        <v>423</v>
      </c>
      <c r="B44" s="84" t="s">
        <v>23</v>
      </c>
      <c r="C44" s="84" t="s">
        <v>155</v>
      </c>
      <c r="D44" s="84">
        <v>38</v>
      </c>
      <c r="E44" s="84">
        <v>38</v>
      </c>
      <c r="F44" s="84">
        <v>0</v>
      </c>
      <c r="G44" s="84">
        <v>100</v>
      </c>
    </row>
    <row r="45" spans="1:7" x14ac:dyDescent="0.25">
      <c r="A45" s="84" t="s">
        <v>424</v>
      </c>
      <c r="B45" s="84" t="s">
        <v>23</v>
      </c>
      <c r="C45" s="84" t="s">
        <v>155</v>
      </c>
      <c r="D45" s="84">
        <v>46</v>
      </c>
      <c r="E45" s="84">
        <v>46</v>
      </c>
      <c r="F45" s="84">
        <v>0</v>
      </c>
      <c r="G45" s="84">
        <v>100</v>
      </c>
    </row>
    <row r="46" spans="1:7" x14ac:dyDescent="0.25">
      <c r="A46" s="84" t="s">
        <v>425</v>
      </c>
      <c r="B46" s="84" t="s">
        <v>23</v>
      </c>
      <c r="C46" s="84" t="s">
        <v>155</v>
      </c>
      <c r="D46" s="84">
        <v>0</v>
      </c>
      <c r="E46" s="84">
        <v>0</v>
      </c>
      <c r="F46" s="84">
        <v>0</v>
      </c>
      <c r="G46" s="84">
        <v>100</v>
      </c>
    </row>
    <row r="47" spans="1:7" x14ac:dyDescent="0.25">
      <c r="A47" s="84" t="s">
        <v>426</v>
      </c>
      <c r="B47" s="84" t="s">
        <v>23</v>
      </c>
      <c r="C47" s="84" t="s">
        <v>155</v>
      </c>
      <c r="D47" s="84">
        <v>0</v>
      </c>
      <c r="E47" s="84">
        <v>0</v>
      </c>
      <c r="F47" s="84">
        <v>0</v>
      </c>
      <c r="G47" s="84">
        <v>100</v>
      </c>
    </row>
    <row r="48" spans="1:7" x14ac:dyDescent="0.25">
      <c r="A48" s="84" t="s">
        <v>427</v>
      </c>
      <c r="B48" s="84" t="s">
        <v>23</v>
      </c>
      <c r="C48" s="84" t="s">
        <v>155</v>
      </c>
      <c r="D48" s="84">
        <v>0</v>
      </c>
      <c r="E48" s="84">
        <v>0</v>
      </c>
      <c r="F48" s="84">
        <v>0</v>
      </c>
      <c r="G48" s="84">
        <v>100</v>
      </c>
    </row>
    <row r="49" spans="1:7" x14ac:dyDescent="0.25">
      <c r="A49" s="84" t="s">
        <v>428</v>
      </c>
      <c r="B49" s="84" t="s">
        <v>23</v>
      </c>
      <c r="C49" s="84" t="s">
        <v>155</v>
      </c>
      <c r="D49" s="84">
        <v>0</v>
      </c>
      <c r="E49" s="84">
        <v>0</v>
      </c>
      <c r="F49" s="84">
        <v>0</v>
      </c>
      <c r="G49" s="84">
        <v>100</v>
      </c>
    </row>
    <row r="50" spans="1:7" x14ac:dyDescent="0.25">
      <c r="A50" s="84" t="s">
        <v>429</v>
      </c>
      <c r="B50" s="84" t="s">
        <v>23</v>
      </c>
      <c r="C50" s="84" t="s">
        <v>155</v>
      </c>
      <c r="D50" s="84">
        <v>0</v>
      </c>
      <c r="E50" s="84">
        <v>0</v>
      </c>
      <c r="F50" s="84">
        <v>0</v>
      </c>
      <c r="G50" s="84">
        <v>100</v>
      </c>
    </row>
    <row r="51" spans="1:7" x14ac:dyDescent="0.25">
      <c r="A51" s="84" t="s">
        <v>430</v>
      </c>
      <c r="B51" s="20" t="s">
        <v>21</v>
      </c>
      <c r="C51" s="84" t="s">
        <v>152</v>
      </c>
      <c r="D51" s="84">
        <v>18.100000000000001</v>
      </c>
      <c r="E51" s="84">
        <v>7.6</v>
      </c>
      <c r="F51" s="84">
        <v>7.6</v>
      </c>
      <c r="G51" s="84">
        <v>41.988950276243088</v>
      </c>
    </row>
    <row r="52" spans="1:7" x14ac:dyDescent="0.25">
      <c r="A52" s="84" t="s">
        <v>431</v>
      </c>
      <c r="B52" s="20" t="s">
        <v>21</v>
      </c>
      <c r="C52" s="84" t="s">
        <v>152</v>
      </c>
      <c r="D52" s="84">
        <v>29.9</v>
      </c>
      <c r="E52" s="84">
        <v>10</v>
      </c>
      <c r="F52" s="84">
        <v>10</v>
      </c>
      <c r="G52" s="84">
        <v>33.444816053511708</v>
      </c>
    </row>
    <row r="53" spans="1:7" x14ac:dyDescent="0.25">
      <c r="A53" s="84" t="s">
        <v>50</v>
      </c>
      <c r="B53" s="20" t="s">
        <v>21</v>
      </c>
      <c r="C53" s="84" t="s">
        <v>152</v>
      </c>
      <c r="D53" s="84">
        <v>25.5</v>
      </c>
      <c r="E53" s="84">
        <v>15.3</v>
      </c>
      <c r="F53" s="84">
        <v>9.9</v>
      </c>
      <c r="G53" s="84">
        <v>60</v>
      </c>
    </row>
    <row r="54" spans="1:7" x14ac:dyDescent="0.25">
      <c r="A54" s="84" t="s">
        <v>432</v>
      </c>
      <c r="B54" s="84" t="s">
        <v>23</v>
      </c>
      <c r="C54" s="84" t="s">
        <v>155</v>
      </c>
      <c r="D54" s="84">
        <v>24</v>
      </c>
      <c r="E54" s="84">
        <v>24</v>
      </c>
      <c r="F54" s="84">
        <v>0</v>
      </c>
      <c r="G54" s="84">
        <v>100</v>
      </c>
    </row>
    <row r="55" spans="1:7" x14ac:dyDescent="0.25">
      <c r="A55" s="84" t="s">
        <v>433</v>
      </c>
      <c r="B55" s="84" t="s">
        <v>23</v>
      </c>
      <c r="C55" s="84" t="s">
        <v>155</v>
      </c>
      <c r="D55" s="84">
        <v>0</v>
      </c>
      <c r="E55" s="84">
        <v>0</v>
      </c>
      <c r="F55" s="84">
        <v>0</v>
      </c>
      <c r="G55" s="84">
        <v>100</v>
      </c>
    </row>
    <row r="56" spans="1:7" x14ac:dyDescent="0.25">
      <c r="A56" s="84" t="s">
        <v>434</v>
      </c>
      <c r="B56" s="84" t="s">
        <v>23</v>
      </c>
      <c r="C56" s="84" t="s">
        <v>155</v>
      </c>
      <c r="D56" s="84">
        <v>0</v>
      </c>
      <c r="E56" s="84">
        <v>0</v>
      </c>
      <c r="F56" s="84">
        <v>0</v>
      </c>
      <c r="G56" s="84">
        <v>100</v>
      </c>
    </row>
    <row r="57" spans="1:7" x14ac:dyDescent="0.25">
      <c r="A57" s="84" t="s">
        <v>154</v>
      </c>
      <c r="B57" s="84" t="s">
        <v>23</v>
      </c>
      <c r="C57" s="84" t="s">
        <v>155</v>
      </c>
      <c r="D57" s="84">
        <v>27</v>
      </c>
      <c r="E57" s="84">
        <v>27</v>
      </c>
      <c r="F57" s="84">
        <v>0</v>
      </c>
      <c r="G57" s="84">
        <v>100</v>
      </c>
    </row>
    <row r="58" spans="1:7" x14ac:dyDescent="0.25">
      <c r="A58" s="84" t="s">
        <v>435</v>
      </c>
      <c r="B58" s="84" t="s">
        <v>23</v>
      </c>
      <c r="C58" s="84" t="s">
        <v>155</v>
      </c>
      <c r="D58" s="84">
        <v>14.5</v>
      </c>
      <c r="E58" s="84">
        <v>14.5</v>
      </c>
      <c r="F58" s="84">
        <v>0</v>
      </c>
      <c r="G58" s="84">
        <v>100</v>
      </c>
    </row>
    <row r="59" spans="1:7" x14ac:dyDescent="0.25">
      <c r="A59" s="84" t="s">
        <v>436</v>
      </c>
      <c r="B59" s="84" t="s">
        <v>23</v>
      </c>
      <c r="C59" s="84" t="s">
        <v>155</v>
      </c>
      <c r="D59" s="84">
        <v>19.8</v>
      </c>
      <c r="E59" s="84">
        <v>19.8</v>
      </c>
      <c r="F59" s="84">
        <v>0</v>
      </c>
      <c r="G59" s="84">
        <v>100</v>
      </c>
    </row>
    <row r="60" spans="1:7" x14ac:dyDescent="0.25">
      <c r="A60" s="84" t="s">
        <v>437</v>
      </c>
      <c r="B60" s="84" t="s">
        <v>23</v>
      </c>
      <c r="C60" s="84" t="s">
        <v>155</v>
      </c>
      <c r="D60" s="84">
        <v>20.5</v>
      </c>
      <c r="E60" s="84">
        <v>20.5</v>
      </c>
      <c r="F60" s="84">
        <v>0</v>
      </c>
      <c r="G60" s="84">
        <v>100</v>
      </c>
    </row>
    <row r="61" spans="1:7" x14ac:dyDescent="0.25">
      <c r="A61" s="84" t="s">
        <v>47</v>
      </c>
      <c r="B61" s="84" t="s">
        <v>21</v>
      </c>
      <c r="C61" s="84" t="s">
        <v>152</v>
      </c>
      <c r="D61" s="84">
        <v>18</v>
      </c>
      <c r="E61" s="84">
        <v>5.4</v>
      </c>
      <c r="F61" s="84">
        <v>0</v>
      </c>
      <c r="G61" s="84">
        <v>30</v>
      </c>
    </row>
    <row r="62" spans="1:7" x14ac:dyDescent="0.25">
      <c r="A62" s="84" t="s">
        <v>438</v>
      </c>
      <c r="B62" s="84" t="s">
        <v>20</v>
      </c>
      <c r="C62" s="84" t="s">
        <v>151</v>
      </c>
      <c r="D62" s="84">
        <v>4.0999999999999996</v>
      </c>
      <c r="E62" s="84">
        <v>0.1</v>
      </c>
      <c r="F62" s="84">
        <v>0.1</v>
      </c>
      <c r="G62" s="84">
        <v>2.4390243902439028</v>
      </c>
    </row>
    <row r="63" spans="1:7" x14ac:dyDescent="0.25">
      <c r="A63" s="84" t="s">
        <v>439</v>
      </c>
      <c r="B63" s="84" t="s">
        <v>440</v>
      </c>
      <c r="C63" s="84" t="s">
        <v>152</v>
      </c>
      <c r="D63" s="84">
        <v>8.4</v>
      </c>
      <c r="E63" s="84">
        <v>2.1</v>
      </c>
      <c r="F63" s="84">
        <v>0.9</v>
      </c>
      <c r="G63" s="84">
        <v>25</v>
      </c>
    </row>
    <row r="64" spans="1:7" x14ac:dyDescent="0.25">
      <c r="A64" s="84" t="s">
        <v>441</v>
      </c>
      <c r="B64" s="84" t="s">
        <v>440</v>
      </c>
      <c r="C64" s="84" t="s">
        <v>152</v>
      </c>
      <c r="D64" s="84">
        <v>12</v>
      </c>
      <c r="E64" s="84">
        <v>3</v>
      </c>
      <c r="F64" s="84">
        <v>2.5</v>
      </c>
      <c r="G64" s="84">
        <v>25</v>
      </c>
    </row>
    <row r="65" spans="1:7" x14ac:dyDescent="0.25">
      <c r="A65" s="84" t="s">
        <v>442</v>
      </c>
      <c r="B65" s="84" t="s">
        <v>443</v>
      </c>
      <c r="C65" s="84" t="s">
        <v>151</v>
      </c>
      <c r="D65" s="84">
        <v>2.2000000000000002</v>
      </c>
      <c r="E65" s="84">
        <v>0.80000000000000016</v>
      </c>
      <c r="F65" s="84">
        <v>0.8</v>
      </c>
      <c r="G65" s="84">
        <v>36.363636363636367</v>
      </c>
    </row>
    <row r="66" spans="1:7" x14ac:dyDescent="0.25">
      <c r="A66" s="84" t="s">
        <v>444</v>
      </c>
      <c r="B66" s="20" t="s">
        <v>23</v>
      </c>
      <c r="C66" s="84" t="s">
        <v>155</v>
      </c>
      <c r="D66" s="84">
        <v>0</v>
      </c>
      <c r="E66" s="84">
        <v>0</v>
      </c>
      <c r="F66" s="84">
        <v>0</v>
      </c>
      <c r="G66" s="84">
        <v>100</v>
      </c>
    </row>
    <row r="67" spans="1:7" x14ac:dyDescent="0.25">
      <c r="A67" s="84" t="s">
        <v>55</v>
      </c>
      <c r="B67" s="20" t="s">
        <v>21</v>
      </c>
      <c r="C67" s="84" t="s">
        <v>151</v>
      </c>
      <c r="D67" s="84">
        <v>3.5</v>
      </c>
      <c r="E67" s="84">
        <v>2.5</v>
      </c>
      <c r="F67" s="84">
        <v>2.5</v>
      </c>
      <c r="G67" s="84">
        <v>71.428571428571431</v>
      </c>
    </row>
    <row r="68" spans="1:7" x14ac:dyDescent="0.25">
      <c r="A68" s="84" t="s">
        <v>55</v>
      </c>
      <c r="B68" s="20" t="s">
        <v>21</v>
      </c>
      <c r="C68" s="84" t="s">
        <v>151</v>
      </c>
      <c r="D68" s="84">
        <v>3.5</v>
      </c>
      <c r="E68" s="84">
        <v>2.5</v>
      </c>
      <c r="F68" s="84">
        <v>2.5</v>
      </c>
      <c r="G68" s="84">
        <v>71.428571428571431</v>
      </c>
    </row>
    <row r="69" spans="1:7" x14ac:dyDescent="0.25">
      <c r="A69" s="84" t="s">
        <v>445</v>
      </c>
      <c r="B69" s="20" t="s">
        <v>23</v>
      </c>
      <c r="C69" s="84" t="s">
        <v>155</v>
      </c>
      <c r="D69" s="84">
        <v>0</v>
      </c>
      <c r="E69" s="84">
        <v>0</v>
      </c>
      <c r="F69" s="84">
        <v>0</v>
      </c>
      <c r="G69" s="84">
        <v>100</v>
      </c>
    </row>
    <row r="70" spans="1:7" x14ac:dyDescent="0.25">
      <c r="A70" s="84" t="s">
        <v>446</v>
      </c>
      <c r="B70" s="20" t="s">
        <v>21</v>
      </c>
      <c r="C70" s="84" t="s">
        <v>151</v>
      </c>
      <c r="D70" s="84">
        <v>4.3</v>
      </c>
      <c r="E70" s="84">
        <v>3.4999999999999996</v>
      </c>
      <c r="F70" s="84">
        <v>3.5</v>
      </c>
      <c r="G70" s="84">
        <v>81.395348837209298</v>
      </c>
    </row>
    <row r="71" spans="1:7" x14ac:dyDescent="0.25">
      <c r="A71" s="84" t="s">
        <v>446</v>
      </c>
      <c r="B71" s="20" t="s">
        <v>21</v>
      </c>
      <c r="C71" s="84" t="s">
        <v>151</v>
      </c>
      <c r="D71" s="84">
        <v>4.3</v>
      </c>
      <c r="E71" s="84">
        <v>3.4999999999999996</v>
      </c>
      <c r="F71" s="84">
        <v>3.5</v>
      </c>
      <c r="G71" s="84">
        <v>81.395348837209298</v>
      </c>
    </row>
    <row r="72" spans="1:7" x14ac:dyDescent="0.25">
      <c r="A72" s="84" t="s">
        <v>447</v>
      </c>
      <c r="B72" s="20" t="s">
        <v>21</v>
      </c>
      <c r="C72" s="84" t="s">
        <v>151</v>
      </c>
      <c r="D72" s="84">
        <v>5.5</v>
      </c>
      <c r="E72" s="84">
        <v>4.2</v>
      </c>
      <c r="F72" s="84">
        <v>4.2</v>
      </c>
      <c r="G72" s="84">
        <v>76.363636363636374</v>
      </c>
    </row>
    <row r="73" spans="1:7" x14ac:dyDescent="0.25">
      <c r="A73" s="84" t="s">
        <v>447</v>
      </c>
      <c r="B73" s="20" t="s">
        <v>21</v>
      </c>
      <c r="C73" s="84" t="s">
        <v>151</v>
      </c>
      <c r="D73" s="84">
        <v>5.5</v>
      </c>
      <c r="E73" s="84">
        <v>4.2</v>
      </c>
      <c r="F73" s="84">
        <v>4.2</v>
      </c>
      <c r="G73" s="84">
        <v>76.363636363636374</v>
      </c>
    </row>
    <row r="74" spans="1:7" x14ac:dyDescent="0.25">
      <c r="A74" s="84" t="s">
        <v>448</v>
      </c>
      <c r="B74" s="20" t="s">
        <v>21</v>
      </c>
      <c r="C74" s="84" t="s">
        <v>151</v>
      </c>
      <c r="D74" s="84">
        <v>6.5</v>
      </c>
      <c r="E74" s="84">
        <v>4.7</v>
      </c>
      <c r="F74" s="84">
        <v>4.7</v>
      </c>
      <c r="G74" s="84">
        <v>72.307692307692307</v>
      </c>
    </row>
    <row r="75" spans="1:7" x14ac:dyDescent="0.25">
      <c r="A75" s="84" t="s">
        <v>448</v>
      </c>
      <c r="B75" s="20" t="s">
        <v>21</v>
      </c>
      <c r="C75" s="84" t="s">
        <v>151</v>
      </c>
      <c r="D75" s="84">
        <v>6.5</v>
      </c>
      <c r="E75" s="84">
        <v>4.7</v>
      </c>
      <c r="F75" s="84">
        <v>4.7</v>
      </c>
      <c r="G75" s="84">
        <v>72.307692307692307</v>
      </c>
    </row>
    <row r="76" spans="1:7" x14ac:dyDescent="0.25">
      <c r="A76" s="84" t="s">
        <v>449</v>
      </c>
      <c r="B76" s="20" t="s">
        <v>21</v>
      </c>
      <c r="C76" s="84" t="s">
        <v>151</v>
      </c>
      <c r="D76" s="84">
        <v>4.5</v>
      </c>
      <c r="E76" s="84">
        <v>2.7</v>
      </c>
      <c r="F76" s="84">
        <v>2.4</v>
      </c>
      <c r="G76" s="84">
        <v>60</v>
      </c>
    </row>
    <row r="77" spans="1:7" x14ac:dyDescent="0.25">
      <c r="A77" s="84" t="s">
        <v>449</v>
      </c>
      <c r="B77" s="20" t="s">
        <v>21</v>
      </c>
      <c r="C77" s="84" t="s">
        <v>151</v>
      </c>
      <c r="D77" s="84">
        <v>4.5</v>
      </c>
      <c r="E77" s="84">
        <v>2.4</v>
      </c>
      <c r="F77" s="84">
        <v>2.4</v>
      </c>
      <c r="G77" s="84">
        <v>53.333333333333336</v>
      </c>
    </row>
    <row r="78" spans="1:7" x14ac:dyDescent="0.25">
      <c r="A78" s="84" t="s">
        <v>450</v>
      </c>
      <c r="B78" s="20" t="s">
        <v>21</v>
      </c>
      <c r="C78" s="84" t="s">
        <v>151</v>
      </c>
      <c r="D78" s="84">
        <v>3.2</v>
      </c>
      <c r="E78" s="84">
        <v>1.92</v>
      </c>
      <c r="F78" s="84">
        <v>1.9</v>
      </c>
      <c r="G78" s="84">
        <v>60</v>
      </c>
    </row>
    <row r="79" spans="1:7" x14ac:dyDescent="0.25">
      <c r="A79" s="84" t="s">
        <v>450</v>
      </c>
      <c r="B79" s="20" t="s">
        <v>21</v>
      </c>
      <c r="C79" s="84" t="s">
        <v>151</v>
      </c>
      <c r="D79" s="84">
        <v>3.2</v>
      </c>
      <c r="E79" s="84">
        <v>1.8999999999999997</v>
      </c>
      <c r="F79" s="84">
        <v>1.9</v>
      </c>
      <c r="G79" s="84">
        <v>59.374999999999986</v>
      </c>
    </row>
    <row r="80" spans="1:7" x14ac:dyDescent="0.25">
      <c r="A80" s="84" t="s">
        <v>451</v>
      </c>
      <c r="B80" s="20" t="s">
        <v>21</v>
      </c>
      <c r="C80" s="84" t="s">
        <v>151</v>
      </c>
      <c r="D80" s="84">
        <v>3.9</v>
      </c>
      <c r="E80" s="84">
        <v>2.34</v>
      </c>
      <c r="F80" s="84">
        <v>2.2000000000000002</v>
      </c>
      <c r="G80" s="84">
        <v>60</v>
      </c>
    </row>
    <row r="81" spans="1:7" x14ac:dyDescent="0.25">
      <c r="A81" s="84" t="s">
        <v>451</v>
      </c>
      <c r="B81" s="20" t="s">
        <v>21</v>
      </c>
      <c r="C81" s="84" t="s">
        <v>151</v>
      </c>
      <c r="D81" s="84">
        <v>3.9</v>
      </c>
      <c r="E81" s="84">
        <v>2.2000000000000006</v>
      </c>
      <c r="F81" s="84">
        <v>2.2000000000000002</v>
      </c>
      <c r="G81" s="84">
        <v>56.410256410256423</v>
      </c>
    </row>
    <row r="82" spans="1:7" x14ac:dyDescent="0.25">
      <c r="A82" s="84" t="s">
        <v>452</v>
      </c>
      <c r="B82" s="20" t="s">
        <v>21</v>
      </c>
      <c r="C82" s="84" t="s">
        <v>151</v>
      </c>
      <c r="D82" s="84">
        <v>4</v>
      </c>
      <c r="E82" s="84">
        <v>3</v>
      </c>
      <c r="F82" s="84">
        <v>3</v>
      </c>
      <c r="G82" s="84">
        <v>75</v>
      </c>
    </row>
    <row r="83" spans="1:7" x14ac:dyDescent="0.25">
      <c r="A83" s="84" t="s">
        <v>452</v>
      </c>
      <c r="B83" s="20" t="s">
        <v>21</v>
      </c>
      <c r="C83" s="84" t="s">
        <v>151</v>
      </c>
      <c r="D83" s="84">
        <v>4</v>
      </c>
      <c r="E83" s="84">
        <v>3</v>
      </c>
      <c r="F83" s="84">
        <v>3</v>
      </c>
      <c r="G83" s="84">
        <v>75</v>
      </c>
    </row>
    <row r="84" spans="1:7" x14ac:dyDescent="0.25">
      <c r="A84" s="84" t="s">
        <v>453</v>
      </c>
      <c r="B84" s="20" t="s">
        <v>21</v>
      </c>
      <c r="C84" s="84" t="s">
        <v>151</v>
      </c>
      <c r="D84" s="84">
        <v>4.9000000000000004</v>
      </c>
      <c r="E84" s="84">
        <v>3.43</v>
      </c>
      <c r="F84" s="84">
        <v>3.3</v>
      </c>
      <c r="G84" s="84">
        <v>70</v>
      </c>
    </row>
    <row r="85" spans="1:7" x14ac:dyDescent="0.25">
      <c r="A85" s="84" t="s">
        <v>453</v>
      </c>
      <c r="B85" s="20" t="s">
        <v>21</v>
      </c>
      <c r="C85" s="84" t="s">
        <v>151</v>
      </c>
      <c r="D85" s="84">
        <v>4.9000000000000004</v>
      </c>
      <c r="E85" s="84">
        <v>3.3</v>
      </c>
      <c r="F85" s="84">
        <v>3.3</v>
      </c>
      <c r="G85" s="84">
        <v>67.346938775510196</v>
      </c>
    </row>
    <row r="86" spans="1:7" x14ac:dyDescent="0.25">
      <c r="A86" s="84" t="s">
        <v>54</v>
      </c>
      <c r="B86" s="20" t="s">
        <v>21</v>
      </c>
      <c r="C86" s="84" t="s">
        <v>151</v>
      </c>
      <c r="D86" s="84">
        <v>2.5</v>
      </c>
      <c r="E86" s="84">
        <v>1.8</v>
      </c>
      <c r="F86" s="84">
        <v>1.8</v>
      </c>
      <c r="G86" s="84">
        <v>72</v>
      </c>
    </row>
    <row r="87" spans="1:7" x14ac:dyDescent="0.25">
      <c r="A87" s="84" t="s">
        <v>520</v>
      </c>
      <c r="B87" s="84" t="s">
        <v>518</v>
      </c>
      <c r="C87" s="84" t="s">
        <v>152</v>
      </c>
      <c r="D87" s="84">
        <v>5</v>
      </c>
      <c r="E87" s="84">
        <v>0</v>
      </c>
      <c r="F87" s="84">
        <v>0</v>
      </c>
      <c r="G87" s="84">
        <v>0</v>
      </c>
    </row>
    <row r="88" spans="1:7" x14ac:dyDescent="0.25">
      <c r="A88" s="84" t="s">
        <v>454</v>
      </c>
      <c r="B88" s="84" t="s">
        <v>23</v>
      </c>
      <c r="C88" s="84" t="s">
        <v>158</v>
      </c>
      <c r="D88" s="84">
        <v>0.25</v>
      </c>
      <c r="E88" s="84">
        <v>0.25</v>
      </c>
      <c r="F88" s="84">
        <v>0</v>
      </c>
      <c r="G88" s="84">
        <v>100</v>
      </c>
    </row>
    <row r="89" spans="1:7" x14ac:dyDescent="0.25">
      <c r="A89" s="84" t="s">
        <v>455</v>
      </c>
      <c r="B89" s="84" t="s">
        <v>23</v>
      </c>
      <c r="C89" s="84" t="s">
        <v>158</v>
      </c>
      <c r="D89" s="84">
        <v>0.1875</v>
      </c>
      <c r="E89" s="84">
        <v>0.1875</v>
      </c>
      <c r="F89" s="84">
        <v>0</v>
      </c>
      <c r="G89" s="84">
        <v>100</v>
      </c>
    </row>
    <row r="90" spans="1:7" x14ac:dyDescent="0.25">
      <c r="A90" s="84" t="s">
        <v>456</v>
      </c>
      <c r="B90" s="84" t="s">
        <v>23</v>
      </c>
      <c r="C90" s="84" t="s">
        <v>155</v>
      </c>
      <c r="D90" s="84">
        <v>15</v>
      </c>
      <c r="E90" s="84">
        <v>15</v>
      </c>
      <c r="F90" s="84">
        <v>0</v>
      </c>
      <c r="G90" s="84">
        <v>100</v>
      </c>
    </row>
    <row r="91" spans="1:7" x14ac:dyDescent="0.25">
      <c r="A91" s="84" t="s">
        <v>457</v>
      </c>
      <c r="B91" s="84" t="s">
        <v>23</v>
      </c>
      <c r="C91" s="84" t="s">
        <v>155</v>
      </c>
      <c r="D91" s="84">
        <v>18</v>
      </c>
      <c r="E91" s="84">
        <v>18</v>
      </c>
      <c r="F91" s="84">
        <v>0</v>
      </c>
      <c r="G91" s="84">
        <v>100</v>
      </c>
    </row>
    <row r="92" spans="1:7" x14ac:dyDescent="0.25">
      <c r="A92" s="84" t="s">
        <v>458</v>
      </c>
      <c r="B92" s="84" t="s">
        <v>23</v>
      </c>
      <c r="C92" s="84" t="s">
        <v>155</v>
      </c>
      <c r="D92" s="84">
        <v>20</v>
      </c>
      <c r="E92" s="84">
        <v>20</v>
      </c>
      <c r="F92" s="84">
        <v>0</v>
      </c>
      <c r="G92" s="84">
        <v>100</v>
      </c>
    </row>
    <row r="93" spans="1:7" x14ac:dyDescent="0.25">
      <c r="A93" s="84" t="s">
        <v>459</v>
      </c>
      <c r="B93" s="84" t="s">
        <v>23</v>
      </c>
      <c r="C93" s="84" t="s">
        <v>155</v>
      </c>
      <c r="D93" s="84">
        <v>24</v>
      </c>
      <c r="E93" s="84">
        <v>24</v>
      </c>
      <c r="F93" s="84">
        <v>0</v>
      </c>
      <c r="G93" s="84">
        <v>100</v>
      </c>
    </row>
    <row r="94" spans="1:7" x14ac:dyDescent="0.25">
      <c r="A94" s="84" t="s">
        <v>460</v>
      </c>
      <c r="B94" s="84" t="s">
        <v>23</v>
      </c>
      <c r="C94" s="84" t="s">
        <v>155</v>
      </c>
      <c r="D94" s="84">
        <v>26</v>
      </c>
      <c r="E94" s="84">
        <v>26</v>
      </c>
      <c r="F94" s="84">
        <v>0</v>
      </c>
      <c r="G94" s="84">
        <v>100</v>
      </c>
    </row>
    <row r="95" spans="1:7" x14ac:dyDescent="0.25">
      <c r="A95" s="84" t="s">
        <v>461</v>
      </c>
      <c r="B95" s="84" t="s">
        <v>23</v>
      </c>
      <c r="C95" s="84" t="s">
        <v>155</v>
      </c>
      <c r="D95" s="84">
        <v>10</v>
      </c>
      <c r="E95" s="84">
        <v>10</v>
      </c>
      <c r="F95" s="84">
        <v>0</v>
      </c>
      <c r="G95" s="84">
        <v>100</v>
      </c>
    </row>
    <row r="96" spans="1:7" x14ac:dyDescent="0.25">
      <c r="A96" s="84" t="s">
        <v>462</v>
      </c>
      <c r="B96" s="84" t="s">
        <v>23</v>
      </c>
      <c r="C96" s="84" t="s">
        <v>155</v>
      </c>
      <c r="D96" s="84">
        <v>13</v>
      </c>
      <c r="E96" s="84">
        <v>13</v>
      </c>
      <c r="F96" s="84">
        <v>0</v>
      </c>
      <c r="G96" s="84">
        <v>100</v>
      </c>
    </row>
    <row r="97" spans="1:7" x14ac:dyDescent="0.25">
      <c r="A97" s="84" t="s">
        <v>463</v>
      </c>
      <c r="B97" s="84" t="s">
        <v>23</v>
      </c>
      <c r="C97" s="84" t="s">
        <v>155</v>
      </c>
      <c r="D97" s="84">
        <v>14</v>
      </c>
      <c r="E97" s="84">
        <v>14</v>
      </c>
      <c r="F97" s="84">
        <v>0</v>
      </c>
      <c r="G97" s="84">
        <v>100</v>
      </c>
    </row>
    <row r="98" spans="1:7" x14ac:dyDescent="0.25">
      <c r="A98" s="84" t="s">
        <v>464</v>
      </c>
      <c r="B98" s="84" t="s">
        <v>23</v>
      </c>
      <c r="C98" s="84" t="s">
        <v>155</v>
      </c>
      <c r="D98" s="84">
        <v>15</v>
      </c>
      <c r="E98" s="84">
        <v>15</v>
      </c>
      <c r="F98" s="84">
        <v>0</v>
      </c>
      <c r="G98" s="84">
        <v>100</v>
      </c>
    </row>
    <row r="99" spans="1:7" x14ac:dyDescent="0.25">
      <c r="A99" s="84" t="s">
        <v>465</v>
      </c>
      <c r="B99" s="84" t="s">
        <v>23</v>
      </c>
      <c r="C99" s="84" t="s">
        <v>155</v>
      </c>
      <c r="D99" s="84">
        <v>20</v>
      </c>
      <c r="E99" s="84">
        <v>20</v>
      </c>
      <c r="F99" s="84">
        <v>0</v>
      </c>
      <c r="G99" s="84">
        <v>100</v>
      </c>
    </row>
    <row r="100" spans="1:7" x14ac:dyDescent="0.25">
      <c r="A100" s="84" t="s">
        <v>466</v>
      </c>
      <c r="B100" s="84" t="s">
        <v>23</v>
      </c>
      <c r="C100" s="84" t="s">
        <v>155</v>
      </c>
      <c r="D100" s="84">
        <v>21</v>
      </c>
      <c r="E100" s="84">
        <v>21</v>
      </c>
      <c r="F100" s="84">
        <v>0</v>
      </c>
      <c r="G100" s="84">
        <v>100</v>
      </c>
    </row>
    <row r="101" spans="1:7" x14ac:dyDescent="0.25">
      <c r="A101" s="84" t="s">
        <v>467</v>
      </c>
      <c r="B101" s="84" t="s">
        <v>23</v>
      </c>
      <c r="C101" s="84" t="s">
        <v>155</v>
      </c>
      <c r="D101" s="84">
        <v>24</v>
      </c>
      <c r="E101" s="84">
        <v>24</v>
      </c>
      <c r="F101" s="84">
        <v>0</v>
      </c>
      <c r="G101" s="84">
        <v>100</v>
      </c>
    </row>
    <row r="102" spans="1:7" x14ac:dyDescent="0.25">
      <c r="A102" s="84" t="s">
        <v>468</v>
      </c>
      <c r="B102" s="84" t="s">
        <v>23</v>
      </c>
      <c r="C102" s="84" t="s">
        <v>155</v>
      </c>
      <c r="D102" s="84">
        <v>6</v>
      </c>
      <c r="E102" s="84">
        <v>6</v>
      </c>
      <c r="F102" s="84">
        <v>0</v>
      </c>
      <c r="G102" s="84">
        <v>100</v>
      </c>
    </row>
    <row r="103" spans="1:7" x14ac:dyDescent="0.25">
      <c r="A103" s="84" t="s">
        <v>469</v>
      </c>
      <c r="B103" s="84" t="s">
        <v>23</v>
      </c>
      <c r="C103" s="84" t="s">
        <v>155</v>
      </c>
      <c r="D103" s="84">
        <v>12</v>
      </c>
      <c r="E103" s="84">
        <v>12</v>
      </c>
      <c r="F103" s="84">
        <v>0</v>
      </c>
      <c r="G103" s="84">
        <v>100</v>
      </c>
    </row>
    <row r="104" spans="1:7" x14ac:dyDescent="0.25">
      <c r="A104" s="84" t="s">
        <v>470</v>
      </c>
      <c r="B104" s="84" t="s">
        <v>23</v>
      </c>
      <c r="C104" s="84" t="s">
        <v>155</v>
      </c>
      <c r="D104" s="84">
        <v>13</v>
      </c>
      <c r="E104" s="84">
        <v>13</v>
      </c>
      <c r="F104" s="84">
        <v>0</v>
      </c>
      <c r="G104" s="84">
        <v>100</v>
      </c>
    </row>
    <row r="105" spans="1:7" x14ac:dyDescent="0.25">
      <c r="A105" s="84" t="s">
        <v>471</v>
      </c>
      <c r="B105" s="84" t="s">
        <v>23</v>
      </c>
      <c r="C105" s="84" t="s">
        <v>155</v>
      </c>
      <c r="D105" s="84">
        <v>0</v>
      </c>
      <c r="E105" s="84">
        <v>0</v>
      </c>
      <c r="F105" s="84">
        <v>0</v>
      </c>
      <c r="G105" s="84">
        <v>100</v>
      </c>
    </row>
    <row r="106" spans="1:7" x14ac:dyDescent="0.25">
      <c r="A106" s="84" t="s">
        <v>472</v>
      </c>
      <c r="B106" s="84" t="s">
        <v>23</v>
      </c>
      <c r="C106" s="84" t="s">
        <v>155</v>
      </c>
      <c r="D106" s="84">
        <v>15</v>
      </c>
      <c r="E106" s="84">
        <v>15</v>
      </c>
      <c r="F106" s="84">
        <v>0</v>
      </c>
      <c r="G106" s="84">
        <v>100</v>
      </c>
    </row>
    <row r="107" spans="1:7" x14ac:dyDescent="0.25">
      <c r="A107" s="84" t="s">
        <v>473</v>
      </c>
      <c r="B107" s="84" t="s">
        <v>23</v>
      </c>
      <c r="C107" s="84" t="s">
        <v>155</v>
      </c>
      <c r="D107" s="84">
        <v>0</v>
      </c>
      <c r="E107" s="84">
        <v>0</v>
      </c>
      <c r="F107" s="84">
        <v>0</v>
      </c>
      <c r="G107" s="84">
        <v>100</v>
      </c>
    </row>
    <row r="108" spans="1:7" x14ac:dyDescent="0.25">
      <c r="A108" s="84" t="s">
        <v>474</v>
      </c>
      <c r="B108" s="84" t="s">
        <v>23</v>
      </c>
      <c r="C108" s="84" t="s">
        <v>155</v>
      </c>
      <c r="D108" s="84">
        <v>0</v>
      </c>
      <c r="E108" s="84">
        <v>0</v>
      </c>
      <c r="F108" s="84">
        <v>0</v>
      </c>
      <c r="G108" s="84">
        <v>100</v>
      </c>
    </row>
    <row r="109" spans="1:7" x14ac:dyDescent="0.25">
      <c r="A109" s="84" t="s">
        <v>475</v>
      </c>
      <c r="B109" s="84" t="s">
        <v>23</v>
      </c>
      <c r="C109" s="84" t="s">
        <v>155</v>
      </c>
      <c r="D109" s="84">
        <v>0</v>
      </c>
      <c r="E109" s="84">
        <v>0</v>
      </c>
      <c r="F109" s="84">
        <v>0</v>
      </c>
      <c r="G109" s="84">
        <v>100</v>
      </c>
    </row>
    <row r="110" spans="1:7" x14ac:dyDescent="0.25">
      <c r="A110" s="84" t="s">
        <v>476</v>
      </c>
      <c r="B110" s="84" t="s">
        <v>23</v>
      </c>
      <c r="C110" s="84" t="s">
        <v>155</v>
      </c>
      <c r="D110" s="84">
        <v>0</v>
      </c>
      <c r="E110" s="84">
        <v>0</v>
      </c>
      <c r="F110" s="84">
        <v>0</v>
      </c>
      <c r="G110" s="84">
        <v>100</v>
      </c>
    </row>
    <row r="111" spans="1:7" x14ac:dyDescent="0.25">
      <c r="A111" s="84" t="s">
        <v>477</v>
      </c>
      <c r="B111" s="84" t="s">
        <v>23</v>
      </c>
      <c r="C111" s="84" t="s">
        <v>155</v>
      </c>
      <c r="D111" s="84">
        <v>0</v>
      </c>
      <c r="E111" s="84">
        <v>0</v>
      </c>
      <c r="F111" s="84">
        <v>0</v>
      </c>
      <c r="G111" s="84">
        <v>100</v>
      </c>
    </row>
    <row r="112" spans="1:7" x14ac:dyDescent="0.25">
      <c r="A112" s="84" t="s">
        <v>46</v>
      </c>
      <c r="B112" s="20" t="s">
        <v>21</v>
      </c>
      <c r="C112" s="84" t="s">
        <v>152</v>
      </c>
      <c r="D112" s="84">
        <v>4.9000000000000004</v>
      </c>
      <c r="E112" s="84">
        <v>1.2250000000000001</v>
      </c>
      <c r="F112" s="84">
        <v>0</v>
      </c>
      <c r="G112" s="84">
        <v>25</v>
      </c>
    </row>
    <row r="113" spans="1:7" x14ac:dyDescent="0.25">
      <c r="A113" s="84" t="s">
        <v>478</v>
      </c>
      <c r="B113" s="84" t="s">
        <v>23</v>
      </c>
      <c r="C113" s="84" t="s">
        <v>155</v>
      </c>
      <c r="D113" s="84">
        <v>33</v>
      </c>
      <c r="E113" s="84">
        <v>33</v>
      </c>
      <c r="F113" s="84">
        <v>0</v>
      </c>
      <c r="G113" s="84">
        <v>100</v>
      </c>
    </row>
    <row r="114" spans="1:7" x14ac:dyDescent="0.25">
      <c r="A114" s="84" t="s">
        <v>479</v>
      </c>
      <c r="B114" s="84" t="s">
        <v>23</v>
      </c>
      <c r="C114" s="84" t="s">
        <v>158</v>
      </c>
      <c r="D114" s="84">
        <v>0.13900000000000001</v>
      </c>
      <c r="E114" s="84">
        <v>0.13900000000000001</v>
      </c>
      <c r="F114" s="84">
        <v>0</v>
      </c>
      <c r="G114" s="84">
        <v>100</v>
      </c>
    </row>
    <row r="115" spans="1:7" x14ac:dyDescent="0.25">
      <c r="A115" s="84" t="s">
        <v>480</v>
      </c>
      <c r="B115" s="84" t="s">
        <v>21</v>
      </c>
      <c r="C115" s="84" t="s">
        <v>152</v>
      </c>
      <c r="D115" s="84">
        <v>19.100000000000001</v>
      </c>
      <c r="E115" s="84">
        <v>5.73</v>
      </c>
      <c r="F115" s="84">
        <v>0</v>
      </c>
      <c r="G115" s="84">
        <v>30</v>
      </c>
    </row>
    <row r="116" spans="1:7" x14ac:dyDescent="0.25">
      <c r="A116" s="84" t="s">
        <v>481</v>
      </c>
      <c r="B116" s="84" t="s">
        <v>23</v>
      </c>
      <c r="C116" s="84" t="s">
        <v>155</v>
      </c>
      <c r="D116" s="84">
        <v>0</v>
      </c>
      <c r="E116" s="84">
        <v>0</v>
      </c>
      <c r="F116" s="84">
        <v>0</v>
      </c>
      <c r="G116" s="84">
        <v>100</v>
      </c>
    </row>
    <row r="117" spans="1:7" x14ac:dyDescent="0.25">
      <c r="A117" s="84" t="s">
        <v>482</v>
      </c>
      <c r="B117" s="84" t="s">
        <v>23</v>
      </c>
      <c r="C117" s="84" t="s">
        <v>155</v>
      </c>
      <c r="D117" s="84">
        <v>0</v>
      </c>
      <c r="E117" s="84">
        <v>0</v>
      </c>
      <c r="F117" s="84">
        <v>0</v>
      </c>
      <c r="G117" s="84">
        <v>100</v>
      </c>
    </row>
    <row r="118" spans="1:7" x14ac:dyDescent="0.25">
      <c r="A118" s="84" t="s">
        <v>483</v>
      </c>
      <c r="B118" s="84" t="s">
        <v>23</v>
      </c>
      <c r="C118" s="84" t="s">
        <v>155</v>
      </c>
      <c r="D118" s="84">
        <v>0</v>
      </c>
      <c r="E118" s="84">
        <v>0</v>
      </c>
      <c r="F118" s="84">
        <v>0</v>
      </c>
      <c r="G118" s="84">
        <v>100</v>
      </c>
    </row>
    <row r="119" spans="1:7" x14ac:dyDescent="0.25">
      <c r="A119" s="84" t="s">
        <v>484</v>
      </c>
      <c r="B119" s="84" t="s">
        <v>23</v>
      </c>
      <c r="C119" s="84" t="s">
        <v>155</v>
      </c>
      <c r="D119" s="84">
        <v>0</v>
      </c>
      <c r="E119" s="84">
        <v>0</v>
      </c>
      <c r="F119" s="84">
        <v>0</v>
      </c>
      <c r="G119" s="84">
        <v>100</v>
      </c>
    </row>
    <row r="120" spans="1:7" x14ac:dyDescent="0.25">
      <c r="A120" s="84" t="s">
        <v>485</v>
      </c>
      <c r="B120" s="84" t="s">
        <v>23</v>
      </c>
      <c r="C120" s="84" t="s">
        <v>155</v>
      </c>
      <c r="D120" s="84">
        <v>0</v>
      </c>
      <c r="E120" s="84">
        <v>0</v>
      </c>
      <c r="F120" s="84">
        <v>0</v>
      </c>
      <c r="G120" s="84">
        <v>100</v>
      </c>
    </row>
    <row r="121" spans="1:7" x14ac:dyDescent="0.25">
      <c r="A121" s="84" t="s">
        <v>486</v>
      </c>
      <c r="B121" s="84" t="s">
        <v>23</v>
      </c>
      <c r="C121" s="84" t="s">
        <v>155</v>
      </c>
      <c r="D121" s="84">
        <v>0</v>
      </c>
      <c r="E121" s="84">
        <v>0</v>
      </c>
      <c r="F121" s="84">
        <v>0</v>
      </c>
      <c r="G121" s="84">
        <v>100</v>
      </c>
    </row>
    <row r="122" spans="1:7" x14ac:dyDescent="0.25">
      <c r="A122" s="84" t="s">
        <v>52</v>
      </c>
      <c r="B122" s="20" t="s">
        <v>21</v>
      </c>
      <c r="C122" s="84" t="s">
        <v>151</v>
      </c>
      <c r="D122" s="84">
        <v>1.5</v>
      </c>
      <c r="E122" s="84">
        <v>1.35</v>
      </c>
      <c r="F122" s="84">
        <v>1.1000000000000001</v>
      </c>
      <c r="G122" s="84">
        <v>90</v>
      </c>
    </row>
    <row r="123" spans="1:7" x14ac:dyDescent="0.25">
      <c r="A123" s="84" t="s">
        <v>42</v>
      </c>
      <c r="B123" s="20" t="s">
        <v>21</v>
      </c>
      <c r="C123" s="84" t="s">
        <v>152</v>
      </c>
      <c r="D123" s="84">
        <v>5.6</v>
      </c>
      <c r="E123" s="84">
        <v>1.4</v>
      </c>
      <c r="F123" s="84">
        <v>0</v>
      </c>
      <c r="G123" s="84">
        <v>25</v>
      </c>
    </row>
    <row r="124" spans="1:7" x14ac:dyDescent="0.25">
      <c r="A124" s="84" t="s">
        <v>521</v>
      </c>
      <c r="B124" s="20" t="s">
        <v>518</v>
      </c>
      <c r="C124" s="84" t="s">
        <v>152</v>
      </c>
      <c r="D124" s="84">
        <v>5</v>
      </c>
      <c r="E124" s="84">
        <v>0</v>
      </c>
      <c r="F124" s="84">
        <v>0</v>
      </c>
      <c r="G124" s="84">
        <v>0</v>
      </c>
    </row>
    <row r="125" spans="1:7" x14ac:dyDescent="0.25">
      <c r="A125" s="84" t="s">
        <v>487</v>
      </c>
      <c r="B125" s="20" t="s">
        <v>21</v>
      </c>
      <c r="C125" s="84" t="s">
        <v>151</v>
      </c>
      <c r="D125" s="84">
        <v>2.8</v>
      </c>
      <c r="E125" s="84">
        <v>2.2000000000000002</v>
      </c>
      <c r="F125" s="84">
        <v>2.2000000000000002</v>
      </c>
      <c r="G125" s="84">
        <v>78.571428571428584</v>
      </c>
    </row>
    <row r="126" spans="1:7" x14ac:dyDescent="0.25">
      <c r="A126" s="84" t="s">
        <v>487</v>
      </c>
      <c r="B126" s="20" t="s">
        <v>21</v>
      </c>
      <c r="C126" s="84" t="s">
        <v>151</v>
      </c>
      <c r="D126" s="84">
        <v>2.8</v>
      </c>
      <c r="E126" s="84">
        <v>2.2000000000000002</v>
      </c>
      <c r="F126" s="84">
        <v>2.2000000000000002</v>
      </c>
      <c r="G126" s="84">
        <v>78.571428571428584</v>
      </c>
    </row>
    <row r="127" spans="1:7" x14ac:dyDescent="0.25">
      <c r="A127" s="84" t="s">
        <v>488</v>
      </c>
      <c r="B127" s="20" t="s">
        <v>21</v>
      </c>
      <c r="C127" s="84" t="s">
        <v>151</v>
      </c>
      <c r="D127" s="84">
        <v>3.9</v>
      </c>
      <c r="E127" s="84">
        <v>3.0000000000000004</v>
      </c>
      <c r="F127" s="84">
        <v>3</v>
      </c>
      <c r="G127" s="84">
        <v>76.923076923076934</v>
      </c>
    </row>
    <row r="128" spans="1:7" x14ac:dyDescent="0.25">
      <c r="A128" s="84" t="s">
        <v>488</v>
      </c>
      <c r="B128" s="20" t="s">
        <v>21</v>
      </c>
      <c r="C128" s="84" t="s">
        <v>151</v>
      </c>
      <c r="D128" s="84">
        <v>3.9</v>
      </c>
      <c r="E128" s="84">
        <v>3.0000000000000004</v>
      </c>
      <c r="F128" s="84">
        <v>3</v>
      </c>
      <c r="G128" s="84">
        <v>76.923076923076934</v>
      </c>
    </row>
    <row r="129" spans="1:7" x14ac:dyDescent="0.25">
      <c r="A129" s="84" t="s">
        <v>44</v>
      </c>
      <c r="B129" s="20" t="s">
        <v>21</v>
      </c>
      <c r="C129" s="84" t="s">
        <v>152</v>
      </c>
      <c r="D129" s="84">
        <v>10</v>
      </c>
      <c r="E129" s="84">
        <v>2.5</v>
      </c>
      <c r="F129" s="84">
        <v>0</v>
      </c>
      <c r="G129" s="84">
        <v>25</v>
      </c>
    </row>
    <row r="130" spans="1:7" x14ac:dyDescent="0.25">
      <c r="A130" s="84" t="s">
        <v>489</v>
      </c>
      <c r="B130" s="84" t="s">
        <v>23</v>
      </c>
      <c r="C130" s="84" t="s">
        <v>155</v>
      </c>
      <c r="D130" s="84">
        <v>21</v>
      </c>
      <c r="E130" s="84">
        <v>21</v>
      </c>
      <c r="F130" s="84">
        <v>0</v>
      </c>
      <c r="G130" s="84">
        <v>100</v>
      </c>
    </row>
    <row r="131" spans="1:7" x14ac:dyDescent="0.25">
      <c r="A131" s="84" t="s">
        <v>53</v>
      </c>
      <c r="B131" s="84" t="s">
        <v>21</v>
      </c>
      <c r="C131" s="84" t="s">
        <v>151</v>
      </c>
      <c r="D131" s="84">
        <v>2.4</v>
      </c>
      <c r="E131" s="84">
        <v>2.16</v>
      </c>
      <c r="F131" s="84">
        <v>2</v>
      </c>
      <c r="G131" s="84">
        <v>90</v>
      </c>
    </row>
    <row r="132" spans="1:7" x14ac:dyDescent="0.25">
      <c r="A132" s="84" t="s">
        <v>43</v>
      </c>
      <c r="B132" s="84" t="s">
        <v>21</v>
      </c>
      <c r="C132" s="84" t="s">
        <v>152</v>
      </c>
      <c r="D132" s="84">
        <v>7.4</v>
      </c>
      <c r="E132" s="84">
        <v>2.2200000000000002</v>
      </c>
      <c r="F132" s="84">
        <v>0</v>
      </c>
      <c r="G132" s="84">
        <v>30</v>
      </c>
    </row>
    <row r="133" spans="1:7" x14ac:dyDescent="0.25">
      <c r="A133" s="84" t="s">
        <v>490</v>
      </c>
      <c r="B133" s="84" t="s">
        <v>20</v>
      </c>
      <c r="C133" s="84" t="s">
        <v>151</v>
      </c>
      <c r="D133" s="84">
        <v>1.5</v>
      </c>
      <c r="E133" s="84">
        <v>0</v>
      </c>
      <c r="F133" s="84">
        <v>0</v>
      </c>
      <c r="G133" s="84">
        <v>0</v>
      </c>
    </row>
    <row r="134" spans="1:7" x14ac:dyDescent="0.25">
      <c r="A134" s="84" t="s">
        <v>491</v>
      </c>
      <c r="B134" s="84" t="s">
        <v>23</v>
      </c>
      <c r="C134" s="84" t="s">
        <v>155</v>
      </c>
      <c r="D134" s="84">
        <v>22</v>
      </c>
      <c r="E134" s="84">
        <v>22</v>
      </c>
      <c r="F134" s="84">
        <v>0</v>
      </c>
      <c r="G134" s="84">
        <v>100</v>
      </c>
    </row>
    <row r="135" spans="1:7" x14ac:dyDescent="0.25">
      <c r="A135" s="84" t="s">
        <v>492</v>
      </c>
      <c r="B135" s="84" t="s">
        <v>23</v>
      </c>
      <c r="C135" s="84" t="s">
        <v>155</v>
      </c>
      <c r="D135" s="84">
        <v>0</v>
      </c>
      <c r="E135" s="84">
        <v>0</v>
      </c>
      <c r="F135" s="84">
        <v>0</v>
      </c>
      <c r="G135" s="84">
        <v>100</v>
      </c>
    </row>
    <row r="136" spans="1:7" x14ac:dyDescent="0.25">
      <c r="A136" s="84" t="s">
        <v>493</v>
      </c>
      <c r="B136" s="84" t="s">
        <v>23</v>
      </c>
      <c r="C136" s="84" t="s">
        <v>155</v>
      </c>
      <c r="D136" s="84">
        <v>0</v>
      </c>
      <c r="E136" s="84">
        <v>0</v>
      </c>
      <c r="F136" s="84">
        <v>0</v>
      </c>
      <c r="G136" s="84">
        <v>100</v>
      </c>
    </row>
    <row r="137" spans="1:7" x14ac:dyDescent="0.25">
      <c r="A137" s="84" t="s">
        <v>494</v>
      </c>
      <c r="B137" s="84" t="s">
        <v>23</v>
      </c>
      <c r="C137" s="84" t="s">
        <v>155</v>
      </c>
      <c r="D137" s="84">
        <v>0</v>
      </c>
      <c r="E137" s="84">
        <v>0</v>
      </c>
      <c r="F137" s="84">
        <v>0</v>
      </c>
      <c r="G137" s="84">
        <v>100</v>
      </c>
    </row>
    <row r="138" spans="1:7" x14ac:dyDescent="0.25">
      <c r="A138" s="84" t="s">
        <v>495</v>
      </c>
      <c r="B138" s="84" t="s">
        <v>23</v>
      </c>
      <c r="C138" s="84" t="s">
        <v>155</v>
      </c>
      <c r="D138" s="84">
        <v>0</v>
      </c>
      <c r="E138" s="84">
        <v>0</v>
      </c>
      <c r="F138" s="84">
        <v>0</v>
      </c>
      <c r="G138" s="84">
        <v>100</v>
      </c>
    </row>
    <row r="139" spans="1:7" x14ac:dyDescent="0.25">
      <c r="A139" s="84" t="s">
        <v>496</v>
      </c>
      <c r="B139" s="84" t="s">
        <v>23</v>
      </c>
      <c r="C139" s="84" t="s">
        <v>155</v>
      </c>
      <c r="D139" s="84">
        <v>0</v>
      </c>
      <c r="E139" s="84">
        <v>0</v>
      </c>
      <c r="F139" s="84">
        <v>0</v>
      </c>
      <c r="G139" s="84">
        <v>100</v>
      </c>
    </row>
    <row r="140" spans="1:7" x14ac:dyDescent="0.25">
      <c r="A140" s="84" t="s">
        <v>497</v>
      </c>
      <c r="B140" s="84" t="s">
        <v>23</v>
      </c>
      <c r="C140" s="84" t="s">
        <v>155</v>
      </c>
      <c r="D140" s="84">
        <v>0</v>
      </c>
      <c r="E140" s="84">
        <v>0</v>
      </c>
      <c r="F140" s="84">
        <v>0</v>
      </c>
      <c r="G140" s="84">
        <v>100</v>
      </c>
    </row>
    <row r="141" spans="1:7" x14ac:dyDescent="0.25">
      <c r="A141" s="84" t="s">
        <v>498</v>
      </c>
      <c r="B141" s="84" t="s">
        <v>23</v>
      </c>
      <c r="C141" s="84" t="s">
        <v>155</v>
      </c>
      <c r="D141" s="84">
        <v>0</v>
      </c>
      <c r="E141" s="84">
        <v>0</v>
      </c>
      <c r="F141" s="84">
        <v>0</v>
      </c>
      <c r="G141" s="84">
        <v>100</v>
      </c>
    </row>
    <row r="142" spans="1:7" x14ac:dyDescent="0.25">
      <c r="A142" s="84" t="s">
        <v>499</v>
      </c>
      <c r="B142" s="84" t="s">
        <v>23</v>
      </c>
      <c r="C142" s="84" t="s">
        <v>155</v>
      </c>
      <c r="D142" s="84">
        <v>0</v>
      </c>
      <c r="E142" s="84">
        <v>0</v>
      </c>
      <c r="F142" s="84">
        <v>0</v>
      </c>
      <c r="G142" s="84">
        <v>100</v>
      </c>
    </row>
    <row r="143" spans="1:7" x14ac:dyDescent="0.25">
      <c r="A143" s="84" t="s">
        <v>500</v>
      </c>
      <c r="B143" s="84" t="s">
        <v>23</v>
      </c>
      <c r="C143" s="84" t="s">
        <v>155</v>
      </c>
      <c r="D143" s="84">
        <v>0</v>
      </c>
      <c r="E143" s="84">
        <v>0</v>
      </c>
      <c r="F143" s="84">
        <v>0</v>
      </c>
      <c r="G143" s="84">
        <v>100</v>
      </c>
    </row>
    <row r="144" spans="1:7" x14ac:dyDescent="0.25">
      <c r="A144" s="84" t="s">
        <v>522</v>
      </c>
      <c r="B144" s="84" t="s">
        <v>518</v>
      </c>
      <c r="C144" s="84" t="s">
        <v>152</v>
      </c>
      <c r="D144" s="84">
        <v>5</v>
      </c>
      <c r="E144" s="84">
        <v>0</v>
      </c>
      <c r="F144" s="84">
        <v>0</v>
      </c>
      <c r="G144" s="84">
        <v>0</v>
      </c>
    </row>
    <row r="145" spans="1:7" x14ac:dyDescent="0.25">
      <c r="A145" s="84" t="s">
        <v>501</v>
      </c>
      <c r="B145" s="84" t="s">
        <v>23</v>
      </c>
      <c r="C145" s="84" t="s">
        <v>155</v>
      </c>
      <c r="D145" s="84">
        <v>20</v>
      </c>
      <c r="E145" s="84">
        <v>20</v>
      </c>
      <c r="F145" s="84">
        <v>0</v>
      </c>
      <c r="G145" s="84">
        <v>100</v>
      </c>
    </row>
    <row r="146" spans="1:7" x14ac:dyDescent="0.25">
      <c r="A146" s="84" t="s">
        <v>523</v>
      </c>
      <c r="B146" s="84" t="s">
        <v>518</v>
      </c>
      <c r="C146" s="84" t="s">
        <v>152</v>
      </c>
      <c r="D146" s="84">
        <v>5</v>
      </c>
      <c r="E146" s="84">
        <v>0</v>
      </c>
      <c r="F146" s="84">
        <v>0</v>
      </c>
      <c r="G146" s="84">
        <v>0</v>
      </c>
    </row>
    <row r="147" spans="1:7" x14ac:dyDescent="0.25">
      <c r="A147" s="84" t="s">
        <v>502</v>
      </c>
      <c r="B147" s="84" t="s">
        <v>23</v>
      </c>
      <c r="C147" s="84" t="s">
        <v>155</v>
      </c>
      <c r="D147" s="84">
        <v>12</v>
      </c>
      <c r="E147" s="84">
        <v>12</v>
      </c>
      <c r="F147" s="84">
        <v>0</v>
      </c>
      <c r="G147" s="84">
        <v>100</v>
      </c>
    </row>
    <row r="148" spans="1:7" x14ac:dyDescent="0.25">
      <c r="A148" s="84" t="s">
        <v>503</v>
      </c>
      <c r="B148" s="84" t="s">
        <v>23</v>
      </c>
      <c r="C148" s="84" t="s">
        <v>155</v>
      </c>
      <c r="D148" s="84">
        <v>2</v>
      </c>
      <c r="E148" s="84">
        <v>2</v>
      </c>
      <c r="F148" s="84">
        <v>0</v>
      </c>
      <c r="G148" s="84">
        <v>100</v>
      </c>
    </row>
    <row r="149" spans="1:7" x14ac:dyDescent="0.25">
      <c r="A149" s="84" t="s">
        <v>504</v>
      </c>
      <c r="B149" s="84" t="s">
        <v>23</v>
      </c>
      <c r="C149" s="84" t="s">
        <v>155</v>
      </c>
      <c r="D149" s="84">
        <v>12</v>
      </c>
      <c r="E149" s="84">
        <v>12</v>
      </c>
      <c r="F149" s="84">
        <v>0</v>
      </c>
      <c r="G149" s="84">
        <v>100</v>
      </c>
    </row>
    <row r="150" spans="1:7" x14ac:dyDescent="0.25">
      <c r="A150" s="84" t="s">
        <v>505</v>
      </c>
      <c r="B150" s="84" t="s">
        <v>23</v>
      </c>
      <c r="C150" s="84" t="s">
        <v>158</v>
      </c>
      <c r="D150" s="84">
        <v>9.9199999999999997E-2</v>
      </c>
      <c r="E150" s="84">
        <v>9.9199999999999997E-2</v>
      </c>
      <c r="F150" s="84">
        <v>0</v>
      </c>
      <c r="G150" s="84">
        <v>100</v>
      </c>
    </row>
    <row r="151" spans="1:7" x14ac:dyDescent="0.25">
      <c r="A151" s="84" t="s">
        <v>506</v>
      </c>
      <c r="B151" s="84" t="s">
        <v>23</v>
      </c>
      <c r="C151" s="84" t="s">
        <v>155</v>
      </c>
      <c r="D151" s="84">
        <v>10</v>
      </c>
      <c r="E151" s="84">
        <v>10</v>
      </c>
      <c r="F151" s="84">
        <v>0</v>
      </c>
      <c r="G151" s="84">
        <v>100</v>
      </c>
    </row>
    <row r="152" spans="1:7" x14ac:dyDescent="0.25">
      <c r="A152" s="84" t="s">
        <v>507</v>
      </c>
      <c r="B152" s="84" t="s">
        <v>23</v>
      </c>
      <c r="C152" s="84" t="s">
        <v>155</v>
      </c>
      <c r="D152" s="84">
        <v>27</v>
      </c>
      <c r="E152" s="84">
        <v>27</v>
      </c>
      <c r="F152" s="84">
        <v>0</v>
      </c>
      <c r="G152" s="84">
        <v>100</v>
      </c>
    </row>
    <row r="153" spans="1:7" x14ac:dyDescent="0.25">
      <c r="A153" s="84" t="s">
        <v>508</v>
      </c>
      <c r="B153" s="84" t="s">
        <v>23</v>
      </c>
      <c r="C153" s="84" t="s">
        <v>158</v>
      </c>
      <c r="D153" s="84">
        <v>0.1416</v>
      </c>
      <c r="E153" s="84">
        <v>0.1416</v>
      </c>
      <c r="F153" s="84">
        <v>0</v>
      </c>
      <c r="G153" s="84">
        <v>100</v>
      </c>
    </row>
    <row r="154" spans="1:7" x14ac:dyDescent="0.25">
      <c r="A154" s="84" t="s">
        <v>509</v>
      </c>
      <c r="B154" s="84" t="s">
        <v>23</v>
      </c>
      <c r="C154" s="84" t="s">
        <v>158</v>
      </c>
      <c r="D154" s="84">
        <v>6.4000000000000001E-2</v>
      </c>
      <c r="E154" s="84">
        <v>6.4000000000000001E-2</v>
      </c>
      <c r="F154" s="84">
        <v>0</v>
      </c>
      <c r="G154" s="84">
        <v>100</v>
      </c>
    </row>
    <row r="155" spans="1:7" x14ac:dyDescent="0.25">
      <c r="A155" s="84" t="s">
        <v>45</v>
      </c>
      <c r="B155" s="84" t="s">
        <v>21</v>
      </c>
      <c r="C155" s="84" t="s">
        <v>152</v>
      </c>
      <c r="D155" s="84">
        <v>8</v>
      </c>
      <c r="E155" s="84">
        <v>2</v>
      </c>
      <c r="F155" s="84">
        <v>0</v>
      </c>
      <c r="G155" s="84">
        <v>25</v>
      </c>
    </row>
    <row r="156" spans="1:7" x14ac:dyDescent="0.25">
      <c r="A156" s="84" t="s">
        <v>51</v>
      </c>
      <c r="B156" s="84" t="s">
        <v>21</v>
      </c>
      <c r="C156" s="84" t="s">
        <v>152</v>
      </c>
      <c r="D156" s="84">
        <v>32</v>
      </c>
      <c r="E156" s="84">
        <v>19.2</v>
      </c>
      <c r="F156" s="84">
        <v>10.7</v>
      </c>
      <c r="G156" s="84">
        <v>60</v>
      </c>
    </row>
  </sheetData>
  <dataValidations count="1">
    <dataValidation type="list" allowBlank="1" showInputMessage="1" showErrorMessage="1" sqref="B26:B30 B34 B37:B38 B42 B51:B53 B125:B129 B66:B86 B112 B122:B123">
      <formula1>Bilanzkategorie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workbookViewId="0">
      <pane ySplit="3" topLeftCell="A51" activePane="bottomLeft" state="frozen"/>
      <selection pane="bottomLeft" activeCell="F101" sqref="F101"/>
    </sheetView>
  </sheetViews>
  <sheetFormatPr baseColWidth="10" defaultRowHeight="15" x14ac:dyDescent="0.25"/>
  <cols>
    <col min="1" max="1" width="46.140625" bestFit="1" customWidth="1"/>
    <col min="13" max="13" width="21.140625" bestFit="1" customWidth="1"/>
    <col min="14" max="14" width="11.85546875" customWidth="1"/>
  </cols>
  <sheetData>
    <row r="1" spans="1:14" ht="45" x14ac:dyDescent="0.35">
      <c r="A1" s="185" t="s">
        <v>30</v>
      </c>
      <c r="B1" s="187" t="s">
        <v>31</v>
      </c>
      <c r="C1" s="11" t="s">
        <v>32</v>
      </c>
      <c r="D1" s="12" t="s">
        <v>273</v>
      </c>
      <c r="E1" s="14" t="s">
        <v>34</v>
      </c>
      <c r="F1" s="14" t="s">
        <v>277</v>
      </c>
      <c r="G1" s="14" t="s">
        <v>35</v>
      </c>
      <c r="M1" s="65" t="s">
        <v>320</v>
      </c>
      <c r="N1" s="66" t="s">
        <v>321</v>
      </c>
    </row>
    <row r="2" spans="1:14" ht="15.75" thickBot="1" x14ac:dyDescent="0.3">
      <c r="A2" s="186"/>
      <c r="B2" s="188"/>
      <c r="C2" s="13" t="s">
        <v>33</v>
      </c>
      <c r="D2" t="s">
        <v>8</v>
      </c>
      <c r="E2" t="s">
        <v>58</v>
      </c>
      <c r="F2" t="s">
        <v>278</v>
      </c>
      <c r="G2" s="15"/>
      <c r="M2" s="63" t="s">
        <v>59</v>
      </c>
      <c r="N2" s="63">
        <v>350</v>
      </c>
    </row>
    <row r="3" spans="1:14" ht="15.75" thickBot="1" x14ac:dyDescent="0.3">
      <c r="A3" s="16" t="s">
        <v>36</v>
      </c>
      <c r="B3" s="17" t="s">
        <v>37</v>
      </c>
      <c r="C3" s="17" t="s">
        <v>38</v>
      </c>
      <c r="D3" s="18" t="s">
        <v>39</v>
      </c>
      <c r="E3" s="18" t="s">
        <v>40</v>
      </c>
      <c r="F3" s="19" t="s">
        <v>276</v>
      </c>
      <c r="G3" s="19" t="s">
        <v>41</v>
      </c>
      <c r="H3" s="34" t="s">
        <v>275</v>
      </c>
      <c r="M3" s="63" t="s">
        <v>322</v>
      </c>
      <c r="N3" s="63">
        <v>150</v>
      </c>
    </row>
    <row r="4" spans="1:14" ht="15.75" thickBot="1" x14ac:dyDescent="0.3">
      <c r="A4" s="36" t="s">
        <v>59</v>
      </c>
      <c r="B4" s="21">
        <v>350</v>
      </c>
      <c r="C4" s="6">
        <v>300</v>
      </c>
      <c r="D4" s="22">
        <v>20</v>
      </c>
      <c r="E4" s="22">
        <v>0.10299999999999999</v>
      </c>
      <c r="F4" s="22">
        <v>10.3</v>
      </c>
      <c r="G4" s="37"/>
      <c r="H4" s="38"/>
      <c r="M4" s="63" t="s">
        <v>196</v>
      </c>
      <c r="N4" s="63">
        <v>120</v>
      </c>
    </row>
    <row r="5" spans="1:14" ht="15.75" thickBot="1" x14ac:dyDescent="0.3">
      <c r="A5" s="38" t="s">
        <v>60</v>
      </c>
      <c r="B5" s="21">
        <v>150</v>
      </c>
      <c r="C5" s="6">
        <v>310</v>
      </c>
      <c r="D5" s="22">
        <v>20</v>
      </c>
      <c r="E5" s="22">
        <v>0.14899999999999999</v>
      </c>
      <c r="F5" s="22">
        <v>14.9</v>
      </c>
      <c r="G5" s="22"/>
      <c r="H5" s="38"/>
      <c r="M5" s="63" t="s">
        <v>323</v>
      </c>
      <c r="N5" s="63">
        <v>450</v>
      </c>
    </row>
    <row r="6" spans="1:14" ht="15.75" thickBot="1" x14ac:dyDescent="0.3">
      <c r="A6" s="38" t="s">
        <v>61</v>
      </c>
      <c r="B6" s="21">
        <v>700</v>
      </c>
      <c r="C6" s="6">
        <v>210</v>
      </c>
      <c r="D6" s="22">
        <v>20</v>
      </c>
      <c r="E6" s="22">
        <v>9.1999999999999998E-2</v>
      </c>
      <c r="F6" s="22">
        <v>9.1999999999999993</v>
      </c>
      <c r="G6" s="22"/>
      <c r="H6" s="38"/>
      <c r="M6" s="63" t="s">
        <v>61</v>
      </c>
      <c r="N6" s="63">
        <v>700</v>
      </c>
    </row>
    <row r="7" spans="1:14" ht="15.75" thickBot="1" x14ac:dyDescent="0.3">
      <c r="A7" s="38" t="s">
        <v>150</v>
      </c>
      <c r="B7" s="21">
        <v>400</v>
      </c>
      <c r="C7" s="6">
        <v>200</v>
      </c>
      <c r="D7" s="22">
        <v>20</v>
      </c>
      <c r="E7" s="22">
        <v>0.16300000000000001</v>
      </c>
      <c r="F7" s="22">
        <v>16.3</v>
      </c>
      <c r="G7" s="22"/>
      <c r="H7" s="38"/>
      <c r="M7" s="63" t="s">
        <v>324</v>
      </c>
      <c r="N7" s="63">
        <v>250</v>
      </c>
    </row>
    <row r="8" spans="1:14" ht="15.75" thickBot="1" x14ac:dyDescent="0.3">
      <c r="A8" s="38" t="s">
        <v>149</v>
      </c>
      <c r="B8" s="21">
        <v>450</v>
      </c>
      <c r="C8" s="6">
        <v>230</v>
      </c>
      <c r="D8" s="22">
        <v>20</v>
      </c>
      <c r="E8" s="22">
        <v>0.10299999999999999</v>
      </c>
      <c r="F8" s="22">
        <v>10.3</v>
      </c>
      <c r="G8" s="22"/>
      <c r="H8" s="38"/>
      <c r="M8" s="63" t="s">
        <v>200</v>
      </c>
      <c r="N8" s="63">
        <v>200</v>
      </c>
    </row>
    <row r="9" spans="1:14" ht="30.75" thickBot="1" x14ac:dyDescent="0.3">
      <c r="A9" s="38" t="s">
        <v>148</v>
      </c>
      <c r="B9" s="21">
        <v>250</v>
      </c>
      <c r="C9" s="6">
        <v>310</v>
      </c>
      <c r="D9" s="22">
        <v>40</v>
      </c>
      <c r="E9" s="22">
        <v>0.19500000000000001</v>
      </c>
      <c r="F9" s="22">
        <v>19.5</v>
      </c>
      <c r="G9" s="22"/>
      <c r="H9" s="38"/>
      <c r="M9" s="63" t="s">
        <v>68</v>
      </c>
      <c r="N9" s="63">
        <v>0</v>
      </c>
    </row>
    <row r="10" spans="1:14" ht="15.75" thickBot="1" x14ac:dyDescent="0.3">
      <c r="A10" s="38" t="s">
        <v>147</v>
      </c>
      <c r="B10" s="21">
        <v>600</v>
      </c>
      <c r="C10" s="6">
        <v>260</v>
      </c>
      <c r="D10" s="22">
        <v>40</v>
      </c>
      <c r="E10" s="22">
        <v>0.08</v>
      </c>
      <c r="F10" s="22">
        <v>8</v>
      </c>
      <c r="G10" s="22"/>
      <c r="H10" s="38"/>
      <c r="M10" s="63" t="s">
        <v>67</v>
      </c>
      <c r="N10" s="63">
        <v>140</v>
      </c>
    </row>
    <row r="11" spans="1:14" ht="30.75" thickBot="1" x14ac:dyDescent="0.3">
      <c r="A11" s="38" t="s">
        <v>146</v>
      </c>
      <c r="B11" s="21">
        <v>700</v>
      </c>
      <c r="C11" s="6">
        <v>260</v>
      </c>
      <c r="D11" s="22">
        <v>40</v>
      </c>
      <c r="E11" s="22">
        <v>7.2999999999999995E-2</v>
      </c>
      <c r="F11" s="22">
        <v>7.3</v>
      </c>
      <c r="G11" s="22"/>
      <c r="H11" s="38"/>
      <c r="M11" s="63" t="s">
        <v>66</v>
      </c>
      <c r="N11" s="63">
        <v>140</v>
      </c>
    </row>
    <row r="12" spans="1:14" ht="15.75" thickBot="1" x14ac:dyDescent="0.3">
      <c r="A12" s="38" t="s">
        <v>145</v>
      </c>
      <c r="B12" s="21">
        <v>1000</v>
      </c>
      <c r="C12" s="6">
        <v>320</v>
      </c>
      <c r="D12" s="22">
        <v>40</v>
      </c>
      <c r="E12" s="22">
        <v>7.2999999999999995E-2</v>
      </c>
      <c r="F12" s="22">
        <v>7.3</v>
      </c>
      <c r="G12" s="22"/>
      <c r="H12" s="38"/>
      <c r="M12" s="63" t="s">
        <v>106</v>
      </c>
      <c r="N12" s="63">
        <v>80</v>
      </c>
    </row>
    <row r="13" spans="1:14" ht="30.75" thickBot="1" x14ac:dyDescent="0.3">
      <c r="A13" s="38" t="s">
        <v>144</v>
      </c>
      <c r="B13" s="21">
        <v>400</v>
      </c>
      <c r="C13" s="6">
        <v>285</v>
      </c>
      <c r="D13" s="22">
        <v>40</v>
      </c>
      <c r="E13" s="22">
        <v>0.115</v>
      </c>
      <c r="F13" s="22">
        <v>11.5</v>
      </c>
      <c r="G13" s="22"/>
      <c r="H13" s="38"/>
      <c r="M13" s="63" t="s">
        <v>203</v>
      </c>
      <c r="N13" s="63">
        <v>130</v>
      </c>
    </row>
    <row r="14" spans="1:14" ht="15.75" thickBot="1" x14ac:dyDescent="0.3">
      <c r="A14" s="38" t="s">
        <v>143</v>
      </c>
      <c r="B14" s="21">
        <v>650</v>
      </c>
      <c r="C14" s="6">
        <v>170</v>
      </c>
      <c r="D14" s="22">
        <v>20</v>
      </c>
      <c r="E14" s="22">
        <v>0.10299999999999999</v>
      </c>
      <c r="F14" s="22"/>
      <c r="G14" s="22"/>
      <c r="H14" s="38"/>
      <c r="M14" s="63" t="s">
        <v>204</v>
      </c>
      <c r="N14" s="63">
        <v>80</v>
      </c>
    </row>
    <row r="15" spans="1:14" ht="15.75" thickBot="1" x14ac:dyDescent="0.3">
      <c r="A15" s="38" t="s">
        <v>142</v>
      </c>
      <c r="B15" s="21">
        <v>400</v>
      </c>
      <c r="C15" s="6">
        <v>200</v>
      </c>
      <c r="D15" s="22">
        <v>20</v>
      </c>
      <c r="E15" s="22">
        <v>0.183</v>
      </c>
      <c r="F15" s="22">
        <v>16.3</v>
      </c>
      <c r="G15" s="22"/>
      <c r="H15" s="38"/>
      <c r="M15" s="63" t="s">
        <v>205</v>
      </c>
      <c r="N15" s="63">
        <v>400</v>
      </c>
    </row>
    <row r="16" spans="1:14" ht="15.75" thickBot="1" x14ac:dyDescent="0.3">
      <c r="A16" s="38" t="s">
        <v>141</v>
      </c>
      <c r="B16" s="21">
        <v>500</v>
      </c>
      <c r="C16" s="6">
        <v>180</v>
      </c>
      <c r="D16" s="22">
        <v>20</v>
      </c>
      <c r="E16" s="22">
        <v>0.8</v>
      </c>
      <c r="F16" s="22"/>
      <c r="G16" s="22"/>
      <c r="H16" s="38" t="s">
        <v>274</v>
      </c>
      <c r="M16" s="63" t="s">
        <v>206</v>
      </c>
      <c r="N16" s="63">
        <v>800</v>
      </c>
    </row>
    <row r="17" spans="1:14" ht="15.75" thickBot="1" x14ac:dyDescent="0.3">
      <c r="A17" s="38" t="s">
        <v>140</v>
      </c>
      <c r="B17" s="21">
        <v>15</v>
      </c>
      <c r="C17" s="6">
        <v>96</v>
      </c>
      <c r="D17" s="22">
        <v>20</v>
      </c>
      <c r="E17" s="22"/>
      <c r="F17" s="22"/>
      <c r="G17" s="22"/>
      <c r="H17" s="38"/>
      <c r="M17" s="63" t="s">
        <v>75</v>
      </c>
      <c r="N17" s="63">
        <v>400</v>
      </c>
    </row>
    <row r="18" spans="1:14" ht="15.75" thickBot="1" x14ac:dyDescent="0.3">
      <c r="A18" s="38" t="s">
        <v>139</v>
      </c>
      <c r="B18" s="21">
        <v>150</v>
      </c>
      <c r="C18" s="6">
        <v>65</v>
      </c>
      <c r="D18" s="22">
        <v>20</v>
      </c>
      <c r="E18" s="22"/>
      <c r="F18" s="22"/>
      <c r="G18" s="22"/>
      <c r="H18" s="38"/>
      <c r="M18" s="63" t="s">
        <v>325</v>
      </c>
      <c r="N18" s="63">
        <v>450</v>
      </c>
    </row>
    <row r="19" spans="1:14" ht="15.75" thickBot="1" x14ac:dyDescent="0.3">
      <c r="A19" s="38" t="s">
        <v>138</v>
      </c>
      <c r="B19" s="21">
        <v>175</v>
      </c>
      <c r="C19" s="6">
        <v>150</v>
      </c>
      <c r="D19" s="22">
        <v>20</v>
      </c>
      <c r="E19" s="22">
        <v>0.10299999999999999</v>
      </c>
      <c r="F19" s="22">
        <v>10.3</v>
      </c>
      <c r="G19" s="22"/>
      <c r="H19" s="38"/>
      <c r="M19" s="63" t="s">
        <v>122</v>
      </c>
      <c r="N19" s="63">
        <v>400</v>
      </c>
    </row>
    <row r="20" spans="1:14" ht="30.75" thickBot="1" x14ac:dyDescent="0.3">
      <c r="A20" s="38" t="s">
        <v>137</v>
      </c>
      <c r="B20" s="21">
        <v>300</v>
      </c>
      <c r="C20" s="6">
        <v>210</v>
      </c>
      <c r="D20" s="22">
        <v>20</v>
      </c>
      <c r="E20" s="22">
        <v>0.10299999999999999</v>
      </c>
      <c r="F20" s="22">
        <v>10.3</v>
      </c>
      <c r="G20" s="22"/>
      <c r="H20" s="38"/>
      <c r="M20" s="63" t="s">
        <v>128</v>
      </c>
      <c r="N20" s="63">
        <v>650</v>
      </c>
    </row>
    <row r="21" spans="1:14" ht="15.75" thickBot="1" x14ac:dyDescent="0.3">
      <c r="A21" s="38" t="s">
        <v>136</v>
      </c>
      <c r="B21" s="21">
        <v>50</v>
      </c>
      <c r="C21" s="6">
        <v>54</v>
      </c>
      <c r="D21" s="22">
        <v>20</v>
      </c>
      <c r="E21" s="22"/>
      <c r="F21" s="22"/>
      <c r="G21" s="22"/>
      <c r="H21" s="38"/>
      <c r="M21" s="63" t="s">
        <v>207</v>
      </c>
      <c r="N21" s="63">
        <v>600</v>
      </c>
    </row>
    <row r="22" spans="1:14" ht="15.75" thickBot="1" x14ac:dyDescent="0.3">
      <c r="A22" s="38" t="s">
        <v>135</v>
      </c>
      <c r="B22" s="21">
        <v>300</v>
      </c>
      <c r="C22" s="6">
        <v>110</v>
      </c>
      <c r="D22" s="22">
        <v>20</v>
      </c>
      <c r="E22" s="22">
        <v>6.9000000000000006E-2</v>
      </c>
      <c r="F22" s="22">
        <v>6.9</v>
      </c>
      <c r="G22" s="22"/>
      <c r="H22" s="38"/>
      <c r="M22" s="63" t="s">
        <v>209</v>
      </c>
      <c r="N22" s="63">
        <v>900</v>
      </c>
    </row>
    <row r="23" spans="1:14" ht="15.75" thickBot="1" x14ac:dyDescent="0.3">
      <c r="A23" s="38" t="s">
        <v>134</v>
      </c>
      <c r="B23" s="21">
        <v>500</v>
      </c>
      <c r="C23" s="6">
        <v>140</v>
      </c>
      <c r="D23" s="22">
        <v>40</v>
      </c>
      <c r="E23" s="22">
        <v>7.5999999999999998E-2</v>
      </c>
      <c r="F23" s="22">
        <v>7.6</v>
      </c>
      <c r="G23" s="22"/>
      <c r="H23" s="38"/>
      <c r="M23" s="63" t="s">
        <v>211</v>
      </c>
      <c r="N23" s="63">
        <v>700</v>
      </c>
    </row>
    <row r="24" spans="1:14" ht="15.75" thickBot="1" x14ac:dyDescent="0.3">
      <c r="A24" s="38" t="s">
        <v>133</v>
      </c>
      <c r="B24" s="21">
        <v>550</v>
      </c>
      <c r="C24" s="6">
        <v>175</v>
      </c>
      <c r="D24" s="22">
        <v>40</v>
      </c>
      <c r="E24" s="22">
        <v>0.08</v>
      </c>
      <c r="F24" s="22">
        <v>8</v>
      </c>
      <c r="G24" s="22"/>
      <c r="H24" s="38"/>
      <c r="M24" s="63" t="s">
        <v>213</v>
      </c>
      <c r="N24" s="63">
        <v>400</v>
      </c>
    </row>
    <row r="25" spans="1:14" ht="30.75" thickBot="1" x14ac:dyDescent="0.3">
      <c r="A25" s="38" t="s">
        <v>132</v>
      </c>
      <c r="B25" s="21">
        <v>1000</v>
      </c>
      <c r="C25" s="6">
        <v>230</v>
      </c>
      <c r="D25" s="22">
        <v>40</v>
      </c>
      <c r="E25" s="22">
        <v>0.06</v>
      </c>
      <c r="F25" s="22">
        <v>6</v>
      </c>
      <c r="G25" s="22"/>
      <c r="H25" s="38"/>
      <c r="M25" s="63" t="s">
        <v>215</v>
      </c>
      <c r="N25" s="63">
        <v>240</v>
      </c>
    </row>
    <row r="26" spans="1:14" ht="30.75" thickBot="1" x14ac:dyDescent="0.3">
      <c r="A26" s="38" t="s">
        <v>131</v>
      </c>
      <c r="B26" s="21">
        <v>25</v>
      </c>
      <c r="C26" s="6">
        <v>160</v>
      </c>
      <c r="D26" s="22">
        <v>20</v>
      </c>
      <c r="E26" s="22">
        <v>1.77</v>
      </c>
      <c r="F26" s="22"/>
      <c r="G26" s="22"/>
      <c r="H26" s="38"/>
      <c r="M26" s="63" t="s">
        <v>217</v>
      </c>
      <c r="N26" s="63">
        <v>160</v>
      </c>
    </row>
    <row r="27" spans="1:14" ht="15.75" thickBot="1" x14ac:dyDescent="0.3">
      <c r="A27" s="38" t="s">
        <v>130</v>
      </c>
      <c r="B27" s="21">
        <v>300</v>
      </c>
      <c r="C27" s="6">
        <v>160</v>
      </c>
      <c r="D27" s="22">
        <v>20</v>
      </c>
      <c r="E27" s="22"/>
      <c r="F27" s="22"/>
      <c r="G27" s="22"/>
      <c r="H27" s="38"/>
      <c r="M27" s="63" t="s">
        <v>218</v>
      </c>
      <c r="N27" s="63">
        <v>400</v>
      </c>
    </row>
    <row r="28" spans="1:14" ht="15.75" thickBot="1" x14ac:dyDescent="0.3">
      <c r="A28" s="38" t="s">
        <v>129</v>
      </c>
      <c r="B28" s="21">
        <v>150</v>
      </c>
      <c r="C28" s="6">
        <v>110</v>
      </c>
      <c r="D28" s="22">
        <v>20</v>
      </c>
      <c r="E28" s="22">
        <v>0.24099999999999999</v>
      </c>
      <c r="F28" s="22">
        <v>24.1</v>
      </c>
      <c r="G28" s="22"/>
      <c r="H28" s="38"/>
      <c r="M28" s="63" t="s">
        <v>220</v>
      </c>
      <c r="N28" s="63">
        <v>600</v>
      </c>
    </row>
    <row r="29" spans="1:14" ht="15.75" thickBot="1" x14ac:dyDescent="0.3">
      <c r="A29" s="38" t="s">
        <v>279</v>
      </c>
      <c r="B29" s="21">
        <v>650</v>
      </c>
      <c r="C29" s="6">
        <v>170</v>
      </c>
      <c r="D29" s="22">
        <v>20</v>
      </c>
      <c r="E29" s="22">
        <v>0.1</v>
      </c>
      <c r="F29" s="22">
        <v>10.3</v>
      </c>
      <c r="G29" s="22"/>
      <c r="H29" s="38"/>
      <c r="M29" s="63" t="s">
        <v>135</v>
      </c>
      <c r="N29" s="63">
        <v>300</v>
      </c>
    </row>
    <row r="30" spans="1:14" ht="15.75" thickBot="1" x14ac:dyDescent="0.3">
      <c r="A30" s="38" t="s">
        <v>127</v>
      </c>
      <c r="B30" s="21">
        <v>120</v>
      </c>
      <c r="C30" s="6">
        <v>128</v>
      </c>
      <c r="D30" s="22">
        <v>40</v>
      </c>
      <c r="E30" s="22">
        <v>6.9000000000000006E-2</v>
      </c>
      <c r="F30" s="22"/>
      <c r="G30" s="22"/>
      <c r="H30" s="38"/>
      <c r="M30" s="63" t="s">
        <v>326</v>
      </c>
      <c r="N30" s="63">
        <v>500</v>
      </c>
    </row>
    <row r="31" spans="1:14" ht="15.75" thickBot="1" x14ac:dyDescent="0.3">
      <c r="A31" s="38" t="s">
        <v>126</v>
      </c>
      <c r="B31" s="21">
        <v>800</v>
      </c>
      <c r="C31" s="6">
        <v>210</v>
      </c>
      <c r="D31" s="22">
        <v>40</v>
      </c>
      <c r="E31" s="22">
        <v>6.9000000000000006E-2</v>
      </c>
      <c r="F31" s="22">
        <v>6.9</v>
      </c>
      <c r="G31" s="22"/>
      <c r="H31" s="38"/>
      <c r="M31" s="63" t="s">
        <v>133</v>
      </c>
      <c r="N31" s="63">
        <v>550</v>
      </c>
    </row>
    <row r="32" spans="1:14" ht="15.75" thickBot="1" x14ac:dyDescent="0.3">
      <c r="A32" s="38" t="s">
        <v>125</v>
      </c>
      <c r="B32" s="21">
        <v>200</v>
      </c>
      <c r="C32" s="6">
        <v>185</v>
      </c>
      <c r="D32" s="22">
        <v>20</v>
      </c>
      <c r="E32" s="22">
        <v>7.0000000000000007E-2</v>
      </c>
      <c r="F32" s="22"/>
      <c r="G32" s="22"/>
      <c r="H32" s="38"/>
      <c r="M32" s="63" t="s">
        <v>132</v>
      </c>
      <c r="N32" s="63">
        <v>1000</v>
      </c>
    </row>
    <row r="33" spans="1:14" ht="30.75" thickBot="1" x14ac:dyDescent="0.3">
      <c r="A33" s="38" t="s">
        <v>124</v>
      </c>
      <c r="B33" s="21">
        <v>200</v>
      </c>
      <c r="C33" s="6">
        <v>185</v>
      </c>
      <c r="D33" s="22">
        <v>20</v>
      </c>
      <c r="E33" s="22">
        <v>7.0000000000000007E-2</v>
      </c>
      <c r="F33" s="22"/>
      <c r="G33" s="22"/>
      <c r="H33" s="38"/>
      <c r="M33" s="63" t="s">
        <v>222</v>
      </c>
      <c r="N33" s="63">
        <v>0</v>
      </c>
    </row>
    <row r="34" spans="1:14" ht="30.75" thickBot="1" x14ac:dyDescent="0.3">
      <c r="A34" s="38" t="s">
        <v>123</v>
      </c>
      <c r="B34" s="21">
        <v>300</v>
      </c>
      <c r="C34" s="6">
        <v>140</v>
      </c>
      <c r="D34" s="22">
        <v>20</v>
      </c>
      <c r="E34" s="22">
        <v>0.20599999999999999</v>
      </c>
      <c r="F34" s="22"/>
      <c r="G34" s="22"/>
      <c r="H34" s="38"/>
      <c r="M34" s="63" t="s">
        <v>223</v>
      </c>
      <c r="N34" s="63">
        <v>100</v>
      </c>
    </row>
    <row r="35" spans="1:14" ht="30.75" thickBot="1" x14ac:dyDescent="0.3">
      <c r="A35" s="38" t="s">
        <v>122</v>
      </c>
      <c r="B35" s="21">
        <v>400</v>
      </c>
      <c r="C35" s="6">
        <v>140</v>
      </c>
      <c r="D35" s="22">
        <v>20</v>
      </c>
      <c r="E35" s="22">
        <v>0.20599999999999999</v>
      </c>
      <c r="F35" s="22">
        <v>20.6</v>
      </c>
      <c r="G35" s="22"/>
      <c r="H35" s="38"/>
      <c r="M35" s="63" t="s">
        <v>224</v>
      </c>
      <c r="N35" s="63">
        <v>200</v>
      </c>
    </row>
    <row r="36" spans="1:14" ht="30.75" thickBot="1" x14ac:dyDescent="0.3">
      <c r="A36" s="38" t="s">
        <v>121</v>
      </c>
      <c r="B36" s="21">
        <v>7</v>
      </c>
      <c r="C36" s="6">
        <v>70</v>
      </c>
      <c r="D36" s="22">
        <v>20</v>
      </c>
      <c r="E36" s="22">
        <v>2.9</v>
      </c>
      <c r="F36" s="22"/>
      <c r="G36" s="22"/>
      <c r="H36" s="38"/>
      <c r="M36" s="63" t="s">
        <v>225</v>
      </c>
      <c r="N36" s="63">
        <v>350</v>
      </c>
    </row>
    <row r="37" spans="1:14" ht="45.75" thickBot="1" x14ac:dyDescent="0.3">
      <c r="A37" s="38" t="s">
        <v>120</v>
      </c>
      <c r="B37" s="21">
        <v>650</v>
      </c>
      <c r="C37" s="6">
        <v>250</v>
      </c>
      <c r="D37" s="22">
        <v>20</v>
      </c>
      <c r="E37" s="22">
        <v>0.06</v>
      </c>
      <c r="F37" s="22"/>
      <c r="G37" s="22"/>
      <c r="H37" s="38"/>
      <c r="M37" s="63" t="s">
        <v>226</v>
      </c>
      <c r="N37" s="63"/>
    </row>
    <row r="38" spans="1:14" ht="45.75" thickBot="1" x14ac:dyDescent="0.3">
      <c r="A38" s="38" t="s">
        <v>119</v>
      </c>
      <c r="B38" s="21">
        <v>200</v>
      </c>
      <c r="C38" s="6">
        <v>185</v>
      </c>
      <c r="D38" s="22">
        <v>20</v>
      </c>
      <c r="E38" s="22">
        <v>0.02</v>
      </c>
      <c r="F38" s="22"/>
      <c r="G38" s="22"/>
      <c r="H38" s="38"/>
      <c r="M38" s="63" t="s">
        <v>227</v>
      </c>
      <c r="N38" s="63"/>
    </row>
    <row r="39" spans="1:14" ht="45.75" thickBot="1" x14ac:dyDescent="0.3">
      <c r="A39" s="38" t="s">
        <v>118</v>
      </c>
      <c r="B39" s="21">
        <v>600</v>
      </c>
      <c r="C39" s="6">
        <v>250</v>
      </c>
      <c r="D39" s="22">
        <v>40</v>
      </c>
      <c r="E39" s="22">
        <v>0.08</v>
      </c>
      <c r="F39" s="22">
        <v>8</v>
      </c>
      <c r="G39" s="22"/>
      <c r="H39" s="38"/>
      <c r="M39" s="63" t="s">
        <v>228</v>
      </c>
      <c r="N39" s="63"/>
    </row>
    <row r="40" spans="1:14" ht="15.75" thickBot="1" x14ac:dyDescent="0.3">
      <c r="A40" s="38" t="s">
        <v>117</v>
      </c>
      <c r="B40" s="21">
        <v>280</v>
      </c>
      <c r="C40" s="6">
        <v>240</v>
      </c>
      <c r="D40" s="22">
        <v>20</v>
      </c>
      <c r="E40" s="22">
        <v>0.13700000000000001</v>
      </c>
      <c r="F40" s="22">
        <v>13.7</v>
      </c>
      <c r="G40" s="22"/>
      <c r="H40" s="38"/>
      <c r="M40" s="63" t="s">
        <v>148</v>
      </c>
      <c r="N40" s="63">
        <v>250</v>
      </c>
    </row>
    <row r="41" spans="1:14" ht="15.75" thickBot="1" x14ac:dyDescent="0.3">
      <c r="A41" s="38" t="s">
        <v>116</v>
      </c>
      <c r="B41" s="21">
        <v>300</v>
      </c>
      <c r="C41" s="6">
        <v>210</v>
      </c>
      <c r="D41" s="22">
        <v>20</v>
      </c>
      <c r="E41" s="22">
        <v>0.13700000000000001</v>
      </c>
      <c r="F41" s="22">
        <v>13.7</v>
      </c>
      <c r="G41" s="22"/>
      <c r="H41" s="38"/>
      <c r="M41" s="63" t="s">
        <v>327</v>
      </c>
      <c r="N41" s="63">
        <v>600</v>
      </c>
    </row>
    <row r="42" spans="1:14" ht="15.75" thickBot="1" x14ac:dyDescent="0.3">
      <c r="A42" s="38" t="s">
        <v>115</v>
      </c>
      <c r="B42" s="21">
        <v>200</v>
      </c>
      <c r="C42" s="6">
        <v>180</v>
      </c>
      <c r="D42" s="22">
        <v>20</v>
      </c>
      <c r="E42" s="22">
        <v>0.13700000000000001</v>
      </c>
      <c r="F42" s="22">
        <v>13.7</v>
      </c>
      <c r="G42" s="22"/>
      <c r="H42" s="38"/>
      <c r="M42" s="63" t="s">
        <v>230</v>
      </c>
      <c r="N42" s="63">
        <v>600</v>
      </c>
    </row>
    <row r="43" spans="1:14" ht="15.75" thickBot="1" x14ac:dyDescent="0.3">
      <c r="A43" s="38" t="s">
        <v>114</v>
      </c>
      <c r="B43" s="21">
        <v>600</v>
      </c>
      <c r="C43" s="6">
        <v>155</v>
      </c>
      <c r="D43" s="22">
        <v>20</v>
      </c>
      <c r="E43" s="22">
        <v>0.08</v>
      </c>
      <c r="F43" s="22">
        <v>8</v>
      </c>
      <c r="G43" s="22"/>
      <c r="H43" s="38"/>
      <c r="M43" s="63" t="s">
        <v>231</v>
      </c>
      <c r="N43" s="63">
        <v>175</v>
      </c>
    </row>
    <row r="44" spans="1:14" ht="15.75" thickBot="1" x14ac:dyDescent="0.3">
      <c r="A44" s="38" t="s">
        <v>113</v>
      </c>
      <c r="B44" s="21">
        <v>680</v>
      </c>
      <c r="C44" s="6">
        <v>210</v>
      </c>
      <c r="D44" s="22">
        <v>20</v>
      </c>
      <c r="E44" s="22">
        <v>0.06</v>
      </c>
      <c r="F44" s="22">
        <v>6</v>
      </c>
      <c r="G44" s="22"/>
      <c r="H44" s="38"/>
      <c r="M44" s="63" t="s">
        <v>232</v>
      </c>
      <c r="N44" s="63">
        <v>300</v>
      </c>
    </row>
    <row r="45" spans="1:14" ht="30.75" thickBot="1" x14ac:dyDescent="0.3">
      <c r="A45" s="38" t="s">
        <v>112</v>
      </c>
      <c r="B45" s="21">
        <v>100</v>
      </c>
      <c r="C45" s="6">
        <v>120</v>
      </c>
      <c r="D45" s="22">
        <v>20</v>
      </c>
      <c r="E45" s="22">
        <v>0.28999999999999998</v>
      </c>
      <c r="F45" s="22"/>
      <c r="G45" s="22"/>
      <c r="H45" s="38"/>
      <c r="M45" s="63" t="s">
        <v>233</v>
      </c>
      <c r="N45" s="63">
        <v>140</v>
      </c>
    </row>
    <row r="46" spans="1:14" ht="45.75" thickBot="1" x14ac:dyDescent="0.3">
      <c r="A46" s="38" t="s">
        <v>111</v>
      </c>
      <c r="B46" s="21">
        <v>900</v>
      </c>
      <c r="C46" s="6">
        <v>165</v>
      </c>
      <c r="D46" s="22">
        <v>20</v>
      </c>
      <c r="E46" s="22">
        <v>0.08</v>
      </c>
      <c r="F46" s="22">
        <v>8</v>
      </c>
      <c r="G46" s="22"/>
      <c r="H46" s="38"/>
      <c r="M46" s="63" t="s">
        <v>102</v>
      </c>
      <c r="N46" s="63">
        <v>350</v>
      </c>
    </row>
    <row r="47" spans="1:14" ht="45.75" thickBot="1" x14ac:dyDescent="0.3">
      <c r="A47" s="38" t="s">
        <v>110</v>
      </c>
      <c r="B47" s="21">
        <v>600</v>
      </c>
      <c r="C47" s="6">
        <v>115</v>
      </c>
      <c r="D47" s="22">
        <v>20</v>
      </c>
      <c r="E47" s="22">
        <v>8.2000000000000003E-2</v>
      </c>
      <c r="F47" s="22">
        <v>8</v>
      </c>
      <c r="G47" s="22"/>
      <c r="H47" s="38"/>
      <c r="M47" s="63" t="s">
        <v>101</v>
      </c>
      <c r="N47" s="63">
        <v>300</v>
      </c>
    </row>
    <row r="48" spans="1:14" ht="15.75" thickBot="1" x14ac:dyDescent="0.3">
      <c r="A48" s="38" t="s">
        <v>109</v>
      </c>
      <c r="B48" s="21">
        <v>700</v>
      </c>
      <c r="C48" s="6">
        <v>125</v>
      </c>
      <c r="D48" s="22">
        <v>20</v>
      </c>
      <c r="E48" s="22">
        <v>0.08</v>
      </c>
      <c r="F48" s="22">
        <v>8.1999999999999993</v>
      </c>
      <c r="G48" s="22"/>
      <c r="H48" s="38"/>
      <c r="M48" s="63" t="s">
        <v>100</v>
      </c>
      <c r="N48" s="63">
        <v>600</v>
      </c>
    </row>
    <row r="49" spans="1:14" ht="30.75" thickBot="1" x14ac:dyDescent="0.3">
      <c r="A49" s="38" t="s">
        <v>108</v>
      </c>
      <c r="B49" s="21">
        <v>120</v>
      </c>
      <c r="C49" s="6">
        <v>110</v>
      </c>
      <c r="D49" s="22">
        <v>20</v>
      </c>
      <c r="E49" s="22">
        <v>9.1999999999999998E-2</v>
      </c>
      <c r="F49" s="22">
        <v>9.1999999999999993</v>
      </c>
      <c r="G49" s="22"/>
      <c r="H49" s="38"/>
      <c r="M49" s="63" t="s">
        <v>234</v>
      </c>
      <c r="N49" s="63">
        <v>350</v>
      </c>
    </row>
    <row r="50" spans="1:14" ht="30.75" thickBot="1" x14ac:dyDescent="0.3">
      <c r="A50" s="38" t="s">
        <v>107</v>
      </c>
      <c r="B50" s="21">
        <v>250</v>
      </c>
      <c r="C50" s="6">
        <v>100</v>
      </c>
      <c r="D50" s="22">
        <v>20</v>
      </c>
      <c r="E50" s="22">
        <v>9.1999999999999998E-2</v>
      </c>
      <c r="F50" s="22">
        <v>9.1999999999999993</v>
      </c>
      <c r="G50" s="22"/>
      <c r="H50" s="38"/>
      <c r="M50" s="63" t="s">
        <v>79</v>
      </c>
      <c r="N50" s="63">
        <v>600</v>
      </c>
    </row>
    <row r="51" spans="1:14" ht="15.75" thickBot="1" x14ac:dyDescent="0.3">
      <c r="A51" s="38" t="s">
        <v>106</v>
      </c>
      <c r="B51" s="21">
        <v>80</v>
      </c>
      <c r="C51" s="6">
        <v>85</v>
      </c>
      <c r="D51" s="22">
        <v>20</v>
      </c>
      <c r="E51" s="22">
        <v>9.9000000000000005E-2</v>
      </c>
      <c r="F51" s="22">
        <v>9.9</v>
      </c>
      <c r="G51" s="22"/>
      <c r="H51" s="38"/>
      <c r="M51" s="63" t="s">
        <v>99</v>
      </c>
      <c r="N51" s="63">
        <v>500</v>
      </c>
    </row>
    <row r="52" spans="1:14" ht="15.75" thickBot="1" x14ac:dyDescent="0.3">
      <c r="A52" s="38" t="s">
        <v>105</v>
      </c>
      <c r="B52" s="21">
        <v>130</v>
      </c>
      <c r="C52" s="6">
        <v>110</v>
      </c>
      <c r="D52" s="22">
        <v>20</v>
      </c>
      <c r="E52" s="22">
        <v>9.9000000000000005E-2</v>
      </c>
      <c r="F52" s="22">
        <v>9.9</v>
      </c>
      <c r="G52" s="22"/>
      <c r="H52" s="38"/>
      <c r="M52" s="63" t="s">
        <v>82</v>
      </c>
      <c r="N52" s="63">
        <v>280</v>
      </c>
    </row>
    <row r="53" spans="1:14" ht="30.75" thickBot="1" x14ac:dyDescent="0.3">
      <c r="A53" s="38" t="s">
        <v>104</v>
      </c>
      <c r="B53" s="21">
        <v>500</v>
      </c>
      <c r="C53" s="6">
        <v>130</v>
      </c>
      <c r="D53" s="22">
        <v>20</v>
      </c>
      <c r="E53" s="22">
        <v>0.7</v>
      </c>
      <c r="F53" s="22"/>
      <c r="G53" s="22"/>
      <c r="H53" s="38"/>
      <c r="M53" s="63" t="s">
        <v>236</v>
      </c>
      <c r="N53" s="63">
        <v>450</v>
      </c>
    </row>
    <row r="54" spans="1:14" ht="15.75" thickBot="1" x14ac:dyDescent="0.3">
      <c r="A54" s="38" t="s">
        <v>103</v>
      </c>
      <c r="B54" s="21">
        <v>140</v>
      </c>
      <c r="C54" s="6">
        <v>90</v>
      </c>
      <c r="D54" s="22">
        <v>20</v>
      </c>
      <c r="E54" s="22">
        <v>0.08</v>
      </c>
      <c r="F54" s="22">
        <v>8</v>
      </c>
      <c r="G54" s="22"/>
      <c r="H54" s="38"/>
      <c r="M54" s="63" t="s">
        <v>328</v>
      </c>
      <c r="N54" s="63">
        <v>450</v>
      </c>
    </row>
    <row r="55" spans="1:14" ht="30.75" thickBot="1" x14ac:dyDescent="0.3">
      <c r="A55" s="38" t="s">
        <v>102</v>
      </c>
      <c r="B55" s="21">
        <v>350</v>
      </c>
      <c r="C55" s="6">
        <v>130</v>
      </c>
      <c r="D55" s="22">
        <v>20</v>
      </c>
      <c r="E55" s="22">
        <v>6.9000000000000006E-2</v>
      </c>
      <c r="F55" s="22">
        <v>6.9</v>
      </c>
      <c r="G55" s="22"/>
      <c r="H55" s="38"/>
      <c r="M55" s="63" t="s">
        <v>237</v>
      </c>
      <c r="N55" s="63">
        <v>300</v>
      </c>
    </row>
    <row r="56" spans="1:14" ht="15.75" thickBot="1" x14ac:dyDescent="0.3">
      <c r="A56" s="38" t="s">
        <v>101</v>
      </c>
      <c r="B56" s="21">
        <v>300</v>
      </c>
      <c r="C56" s="6">
        <v>115</v>
      </c>
      <c r="D56" s="22">
        <v>20</v>
      </c>
      <c r="E56" s="22">
        <v>6.9000000000000006E-2</v>
      </c>
      <c r="F56" s="22">
        <v>6.9</v>
      </c>
      <c r="G56" s="22"/>
      <c r="H56" s="38"/>
      <c r="M56" s="63" t="s">
        <v>81</v>
      </c>
      <c r="N56" s="63">
        <v>600</v>
      </c>
    </row>
    <row r="57" spans="1:14" ht="30.75" thickBot="1" x14ac:dyDescent="0.3">
      <c r="A57" s="38" t="s">
        <v>100</v>
      </c>
      <c r="B57" s="21">
        <v>600</v>
      </c>
      <c r="C57" s="6">
        <v>175</v>
      </c>
      <c r="D57" s="22">
        <v>20</v>
      </c>
      <c r="E57" s="22">
        <v>5.7000000000000002E-2</v>
      </c>
      <c r="F57" s="22">
        <v>5.7</v>
      </c>
      <c r="G57" s="22"/>
      <c r="H57" s="38"/>
      <c r="M57" s="63" t="s">
        <v>329</v>
      </c>
      <c r="N57" s="63">
        <v>300</v>
      </c>
    </row>
    <row r="58" spans="1:14" ht="30.75" thickBot="1" x14ac:dyDescent="0.3">
      <c r="A58" s="38" t="s">
        <v>99</v>
      </c>
      <c r="B58" s="21">
        <v>500</v>
      </c>
      <c r="C58" s="6">
        <v>150</v>
      </c>
      <c r="D58" s="22">
        <v>20</v>
      </c>
      <c r="E58" s="22">
        <v>6.9000000000000006E-2</v>
      </c>
      <c r="F58" s="22">
        <v>6.9</v>
      </c>
      <c r="G58" s="22"/>
      <c r="H58" s="38"/>
      <c r="M58" s="63" t="s">
        <v>240</v>
      </c>
      <c r="N58" s="63">
        <v>200</v>
      </c>
    </row>
    <row r="59" spans="1:14" ht="30.75" thickBot="1" x14ac:dyDescent="0.3">
      <c r="A59" s="38" t="s">
        <v>98</v>
      </c>
      <c r="B59" s="21">
        <v>450</v>
      </c>
      <c r="C59" s="6">
        <v>140</v>
      </c>
      <c r="D59" s="22">
        <v>20</v>
      </c>
      <c r="E59" s="22">
        <v>9.1999999999999998E-2</v>
      </c>
      <c r="F59" s="22">
        <v>9.1999999999999993</v>
      </c>
      <c r="G59" s="22"/>
      <c r="H59" s="38"/>
      <c r="M59" s="63" t="s">
        <v>117</v>
      </c>
      <c r="N59" s="63">
        <v>280</v>
      </c>
    </row>
    <row r="60" spans="1:14" ht="15.75" thickBot="1" x14ac:dyDescent="0.3">
      <c r="A60" s="38" t="s">
        <v>97</v>
      </c>
      <c r="B60" s="21">
        <v>300</v>
      </c>
      <c r="C60" s="6">
        <v>150</v>
      </c>
      <c r="D60" s="22">
        <v>20</v>
      </c>
      <c r="E60" s="22">
        <v>9.1999999999999998E-2</v>
      </c>
      <c r="F60" s="22">
        <v>9.1999999999999993</v>
      </c>
      <c r="G60" s="22"/>
      <c r="H60" s="38"/>
      <c r="M60" s="63" t="s">
        <v>242</v>
      </c>
      <c r="N60" s="63">
        <v>200</v>
      </c>
    </row>
    <row r="61" spans="1:14" ht="15.75" thickBot="1" x14ac:dyDescent="0.3">
      <c r="A61" s="38" t="s">
        <v>96</v>
      </c>
      <c r="B61" s="21">
        <v>450</v>
      </c>
      <c r="C61" s="6">
        <v>150</v>
      </c>
      <c r="D61" s="22">
        <v>20</v>
      </c>
      <c r="E61" s="22">
        <v>6.9000000000000006E-2</v>
      </c>
      <c r="F61" s="22"/>
      <c r="G61" s="22"/>
      <c r="H61" s="38"/>
      <c r="M61" s="63" t="s">
        <v>244</v>
      </c>
      <c r="N61" s="63">
        <v>600</v>
      </c>
    </row>
    <row r="62" spans="1:14" ht="15.75" thickBot="1" x14ac:dyDescent="0.3">
      <c r="A62" s="38" t="s">
        <v>95</v>
      </c>
      <c r="B62" s="21">
        <v>250</v>
      </c>
      <c r="C62" s="6">
        <v>190</v>
      </c>
      <c r="D62" s="22">
        <v>20</v>
      </c>
      <c r="E62" s="22">
        <v>0.115</v>
      </c>
      <c r="F62" s="22">
        <v>11.5</v>
      </c>
      <c r="G62" s="22"/>
      <c r="H62" s="38"/>
      <c r="M62" s="63" t="s">
        <v>245</v>
      </c>
      <c r="N62" s="63">
        <v>650</v>
      </c>
    </row>
    <row r="63" spans="1:14" ht="15.75" thickBot="1" x14ac:dyDescent="0.3">
      <c r="A63" s="38" t="s">
        <v>94</v>
      </c>
      <c r="B63" s="21">
        <v>300</v>
      </c>
      <c r="C63" s="6">
        <v>205</v>
      </c>
      <c r="D63" s="22">
        <v>20</v>
      </c>
      <c r="E63" s="22">
        <v>0.115</v>
      </c>
      <c r="F63" s="22">
        <v>11.5</v>
      </c>
      <c r="G63" s="22"/>
      <c r="H63" s="38"/>
      <c r="M63" s="63" t="s">
        <v>330</v>
      </c>
      <c r="N63" s="63">
        <v>500</v>
      </c>
    </row>
    <row r="64" spans="1:14" ht="30.75" thickBot="1" x14ac:dyDescent="0.3">
      <c r="A64" s="38" t="s">
        <v>93</v>
      </c>
      <c r="B64" s="21">
        <v>250</v>
      </c>
      <c r="C64" s="6">
        <v>270</v>
      </c>
      <c r="D64" s="22">
        <v>20</v>
      </c>
      <c r="E64" s="22">
        <v>0.115</v>
      </c>
      <c r="F64" s="22"/>
      <c r="G64" s="22"/>
      <c r="H64" s="38"/>
      <c r="M64" s="64" t="s">
        <v>331</v>
      </c>
      <c r="N64" s="64">
        <v>0</v>
      </c>
    </row>
    <row r="65" spans="1:14" ht="30.75" thickBot="1" x14ac:dyDescent="0.3">
      <c r="A65" s="38" t="s">
        <v>92</v>
      </c>
      <c r="B65" s="21">
        <v>100</v>
      </c>
      <c r="C65" s="6">
        <v>100</v>
      </c>
      <c r="D65" s="22">
        <v>20</v>
      </c>
      <c r="E65" s="22">
        <v>0.115</v>
      </c>
      <c r="F65" s="22">
        <v>11.5</v>
      </c>
      <c r="G65" s="22"/>
      <c r="H65" s="38"/>
      <c r="M65" s="64" t="s">
        <v>332</v>
      </c>
      <c r="N65" s="64">
        <v>20</v>
      </c>
    </row>
    <row r="66" spans="1:14" ht="30.75" thickBot="1" x14ac:dyDescent="0.3">
      <c r="A66" s="38" t="s">
        <v>91</v>
      </c>
      <c r="B66" s="21">
        <v>600</v>
      </c>
      <c r="C66" s="6">
        <v>250</v>
      </c>
      <c r="D66" s="22">
        <v>20</v>
      </c>
      <c r="E66" s="22">
        <v>0.115</v>
      </c>
      <c r="F66" s="22">
        <v>11.5</v>
      </c>
      <c r="G66" s="22"/>
      <c r="H66" s="38"/>
      <c r="M66" s="64" t="s">
        <v>333</v>
      </c>
      <c r="N66" s="64">
        <v>80</v>
      </c>
    </row>
    <row r="67" spans="1:14" ht="30.75" thickBot="1" x14ac:dyDescent="0.3">
      <c r="A67" s="38" t="s">
        <v>90</v>
      </c>
      <c r="B67" s="21">
        <v>180</v>
      </c>
      <c r="C67" s="6">
        <v>180</v>
      </c>
      <c r="D67" s="22">
        <v>20</v>
      </c>
      <c r="E67" s="22">
        <v>0.09</v>
      </c>
      <c r="F67" s="22"/>
      <c r="G67" s="22"/>
      <c r="H67" s="38"/>
      <c r="M67" s="64" t="s">
        <v>334</v>
      </c>
      <c r="N67" s="64">
        <v>100</v>
      </c>
    </row>
    <row r="68" spans="1:14" ht="30.75" thickBot="1" x14ac:dyDescent="0.3">
      <c r="A68" s="38" t="s">
        <v>89</v>
      </c>
      <c r="B68" s="21">
        <v>150</v>
      </c>
      <c r="C68" s="6">
        <v>90</v>
      </c>
      <c r="D68" s="22">
        <v>20</v>
      </c>
      <c r="E68" s="22"/>
      <c r="F68" s="22"/>
      <c r="G68" s="22"/>
      <c r="H68" s="38"/>
      <c r="M68" s="63" t="s">
        <v>251</v>
      </c>
      <c r="N68" s="63">
        <v>100</v>
      </c>
    </row>
    <row r="69" spans="1:14" ht="30.75" thickBot="1" x14ac:dyDescent="0.3">
      <c r="A69" s="38" t="s">
        <v>88</v>
      </c>
      <c r="B69" s="21">
        <v>600</v>
      </c>
      <c r="C69" s="6">
        <v>205</v>
      </c>
      <c r="D69" s="22">
        <v>20</v>
      </c>
      <c r="E69" s="22">
        <v>0.126</v>
      </c>
      <c r="F69" s="22">
        <v>12.6</v>
      </c>
      <c r="G69" s="22"/>
      <c r="H69" s="38"/>
      <c r="M69" s="63" t="s">
        <v>252</v>
      </c>
      <c r="N69" s="63">
        <v>250</v>
      </c>
    </row>
    <row r="70" spans="1:14" ht="30.75" thickBot="1" x14ac:dyDescent="0.3">
      <c r="A70" s="38" t="s">
        <v>87</v>
      </c>
      <c r="B70" s="21">
        <v>650</v>
      </c>
      <c r="C70" s="6">
        <v>220</v>
      </c>
      <c r="D70" s="22">
        <v>40</v>
      </c>
      <c r="E70" s="22">
        <v>0.14899999999999999</v>
      </c>
      <c r="F70" s="22">
        <v>14.9</v>
      </c>
      <c r="G70" s="22"/>
      <c r="H70" s="38"/>
      <c r="M70" s="63" t="s">
        <v>335</v>
      </c>
      <c r="N70" s="63">
        <v>300</v>
      </c>
    </row>
    <row r="71" spans="1:14" ht="30.75" thickBot="1" x14ac:dyDescent="0.3">
      <c r="A71" s="38" t="s">
        <v>86</v>
      </c>
      <c r="B71" s="21">
        <v>500</v>
      </c>
      <c r="C71" s="6">
        <v>230</v>
      </c>
      <c r="D71" s="22">
        <v>20</v>
      </c>
      <c r="E71" s="22">
        <v>0.115</v>
      </c>
      <c r="F71" s="22">
        <v>11.5</v>
      </c>
      <c r="G71" s="22"/>
      <c r="H71" s="38"/>
      <c r="M71" s="63" t="s">
        <v>336</v>
      </c>
      <c r="N71" s="63">
        <v>250</v>
      </c>
    </row>
    <row r="72" spans="1:14" ht="30.75" thickBot="1" x14ac:dyDescent="0.3">
      <c r="A72" s="38" t="s">
        <v>85</v>
      </c>
      <c r="B72" s="21">
        <v>150</v>
      </c>
      <c r="C72" s="6">
        <v>90</v>
      </c>
      <c r="D72" s="22">
        <v>20</v>
      </c>
      <c r="E72" s="22">
        <v>0.11</v>
      </c>
      <c r="F72" s="22"/>
      <c r="G72" s="22"/>
      <c r="H72" s="38" t="s">
        <v>274</v>
      </c>
      <c r="M72" s="63" t="s">
        <v>129</v>
      </c>
      <c r="N72" s="63">
        <v>150</v>
      </c>
    </row>
    <row r="73" spans="1:14" ht="30.75" thickBot="1" x14ac:dyDescent="0.3">
      <c r="A73" s="38" t="s">
        <v>84</v>
      </c>
      <c r="B73" s="21">
        <v>400</v>
      </c>
      <c r="C73" s="6">
        <v>140</v>
      </c>
      <c r="D73" s="22">
        <v>20</v>
      </c>
      <c r="E73" s="22">
        <v>0.23599999999999999</v>
      </c>
      <c r="F73" s="22">
        <v>23.6</v>
      </c>
      <c r="G73" s="22"/>
      <c r="H73" s="38"/>
      <c r="M73" s="63" t="s">
        <v>337</v>
      </c>
      <c r="N73" s="63">
        <v>700</v>
      </c>
    </row>
    <row r="74" spans="1:14" ht="15.75" thickBot="1" x14ac:dyDescent="0.3">
      <c r="A74" s="38" t="s">
        <v>83</v>
      </c>
      <c r="B74" s="21">
        <v>450</v>
      </c>
      <c r="C74" s="6">
        <v>135</v>
      </c>
      <c r="D74" s="22">
        <v>20</v>
      </c>
      <c r="E74" s="22">
        <v>0.121</v>
      </c>
      <c r="F74" s="22">
        <v>12.1</v>
      </c>
      <c r="G74" s="22"/>
      <c r="H74" s="38"/>
      <c r="M74" s="63" t="s">
        <v>256</v>
      </c>
      <c r="N74" s="63">
        <v>1000</v>
      </c>
    </row>
    <row r="75" spans="1:14" ht="15.75" thickBot="1" x14ac:dyDescent="0.3">
      <c r="A75" s="38" t="s">
        <v>82</v>
      </c>
      <c r="B75" s="21">
        <v>280</v>
      </c>
      <c r="C75" s="6">
        <v>140</v>
      </c>
      <c r="D75" s="22">
        <v>20</v>
      </c>
      <c r="E75" s="22">
        <v>9.1999999999999998E-2</v>
      </c>
      <c r="F75" s="22">
        <v>6.9</v>
      </c>
      <c r="G75" s="22"/>
      <c r="H75" s="38"/>
      <c r="M75" s="63" t="s">
        <v>144</v>
      </c>
      <c r="N75" s="63">
        <v>400</v>
      </c>
    </row>
    <row r="76" spans="1:14" ht="15.75" thickBot="1" x14ac:dyDescent="0.3">
      <c r="A76" s="38" t="s">
        <v>81</v>
      </c>
      <c r="B76" s="21">
        <v>600</v>
      </c>
      <c r="C76" s="6">
        <v>190</v>
      </c>
      <c r="D76" s="22">
        <v>20</v>
      </c>
      <c r="E76" s="22">
        <v>0.115</v>
      </c>
      <c r="F76" s="22">
        <v>11.5</v>
      </c>
      <c r="G76" s="22"/>
      <c r="H76" s="38"/>
      <c r="M76" s="63" t="s">
        <v>257</v>
      </c>
      <c r="N76" s="63">
        <v>650</v>
      </c>
    </row>
    <row r="77" spans="1:14" ht="15.75" thickBot="1" x14ac:dyDescent="0.3">
      <c r="A77" s="38" t="s">
        <v>80</v>
      </c>
      <c r="B77" s="21">
        <v>350</v>
      </c>
      <c r="C77" s="6">
        <v>150</v>
      </c>
      <c r="D77" s="22">
        <v>20</v>
      </c>
      <c r="E77" s="22">
        <v>0.06</v>
      </c>
      <c r="F77" s="22">
        <v>6</v>
      </c>
      <c r="G77" s="22"/>
      <c r="H77" s="38"/>
      <c r="M77" s="63" t="s">
        <v>258</v>
      </c>
      <c r="N77" s="63">
        <v>200</v>
      </c>
    </row>
    <row r="78" spans="1:14" ht="15.75" thickBot="1" x14ac:dyDescent="0.3">
      <c r="A78" s="38" t="s">
        <v>79</v>
      </c>
      <c r="B78" s="21">
        <v>600</v>
      </c>
      <c r="C78" s="6">
        <v>190</v>
      </c>
      <c r="D78" s="22">
        <v>20</v>
      </c>
      <c r="E78" s="22">
        <v>0.06</v>
      </c>
      <c r="F78" s="22">
        <v>6</v>
      </c>
      <c r="G78" s="22"/>
      <c r="H78" s="38"/>
      <c r="M78" s="63" t="s">
        <v>338</v>
      </c>
      <c r="N78" s="63">
        <v>680</v>
      </c>
    </row>
    <row r="79" spans="1:14" ht="15.75" thickBot="1" x14ac:dyDescent="0.3">
      <c r="A79" s="38" t="s">
        <v>78</v>
      </c>
      <c r="B79" s="21">
        <v>250</v>
      </c>
      <c r="C79" s="6">
        <v>300</v>
      </c>
      <c r="D79" s="22">
        <v>20</v>
      </c>
      <c r="E79" s="22">
        <v>0.1</v>
      </c>
      <c r="F79" s="22"/>
      <c r="G79" s="22"/>
      <c r="H79" s="38"/>
      <c r="M79" s="63" t="s">
        <v>339</v>
      </c>
      <c r="N79" s="63">
        <v>600</v>
      </c>
    </row>
    <row r="80" spans="1:14" ht="15.75" thickBot="1" x14ac:dyDescent="0.3">
      <c r="A80" s="38" t="s">
        <v>77</v>
      </c>
      <c r="B80" s="21">
        <v>200</v>
      </c>
      <c r="C80" s="6">
        <v>253</v>
      </c>
      <c r="D80" s="22">
        <v>20</v>
      </c>
      <c r="E80" s="22">
        <v>0.22</v>
      </c>
      <c r="F80" s="22"/>
      <c r="G80" s="22"/>
      <c r="H80" s="38"/>
      <c r="M80" s="63" t="s">
        <v>340</v>
      </c>
      <c r="N80" s="63">
        <v>40</v>
      </c>
    </row>
    <row r="81" spans="1:14" ht="30.75" thickBot="1" x14ac:dyDescent="0.3">
      <c r="A81" s="38" t="s">
        <v>76</v>
      </c>
      <c r="B81" s="21">
        <v>200</v>
      </c>
      <c r="C81" s="6">
        <v>75</v>
      </c>
      <c r="D81" s="22">
        <v>20</v>
      </c>
      <c r="E81" s="22">
        <v>0.16</v>
      </c>
      <c r="F81" s="22"/>
      <c r="G81" s="22"/>
      <c r="H81" s="38"/>
      <c r="M81" s="63" t="s">
        <v>341</v>
      </c>
      <c r="N81" s="63">
        <v>40</v>
      </c>
    </row>
    <row r="82" spans="1:14" ht="30.75" thickBot="1" x14ac:dyDescent="0.3">
      <c r="A82" s="38" t="s">
        <v>75</v>
      </c>
      <c r="B82" s="21">
        <v>400</v>
      </c>
      <c r="C82" s="6">
        <v>200</v>
      </c>
      <c r="D82" s="22">
        <v>20</v>
      </c>
      <c r="E82" s="22">
        <v>6.9000000000000006E-2</v>
      </c>
      <c r="F82" s="22"/>
      <c r="G82" s="22"/>
      <c r="H82" s="38"/>
      <c r="M82" s="63" t="s">
        <v>342</v>
      </c>
      <c r="N82" s="63">
        <v>80</v>
      </c>
    </row>
    <row r="83" spans="1:14" ht="30.75" thickBot="1" x14ac:dyDescent="0.3">
      <c r="A83" s="38" t="s">
        <v>74</v>
      </c>
      <c r="B83" s="21">
        <v>25</v>
      </c>
      <c r="C83" s="6">
        <v>120</v>
      </c>
      <c r="D83" s="22">
        <v>20</v>
      </c>
      <c r="E83" s="22">
        <v>1.26</v>
      </c>
      <c r="F83" s="22"/>
      <c r="G83" s="22"/>
      <c r="H83" s="38"/>
      <c r="M83" s="63" t="s">
        <v>343</v>
      </c>
      <c r="N83" s="63">
        <v>80</v>
      </c>
    </row>
    <row r="84" spans="1:14" ht="15.75" thickBot="1" x14ac:dyDescent="0.3">
      <c r="A84" s="38" t="s">
        <v>73</v>
      </c>
      <c r="B84" s="21">
        <v>150</v>
      </c>
      <c r="C84" s="6"/>
      <c r="D84" s="22">
        <v>20</v>
      </c>
      <c r="E84" s="22">
        <v>0.16</v>
      </c>
      <c r="F84" s="22"/>
      <c r="G84" s="22"/>
      <c r="H84" s="38"/>
      <c r="M84" s="63" t="s">
        <v>344</v>
      </c>
      <c r="N84" s="63">
        <v>55</v>
      </c>
    </row>
    <row r="85" spans="1:14" ht="15.75" thickBot="1" x14ac:dyDescent="0.3">
      <c r="A85" s="38" t="s">
        <v>72</v>
      </c>
      <c r="B85" s="21">
        <v>80</v>
      </c>
      <c r="C85" s="6">
        <v>160</v>
      </c>
      <c r="D85" s="22"/>
      <c r="E85" s="22">
        <v>0.3</v>
      </c>
      <c r="F85" s="22"/>
      <c r="G85" s="22"/>
      <c r="H85" s="38"/>
      <c r="M85" s="63" t="s">
        <v>345</v>
      </c>
      <c r="N85" s="63">
        <v>70</v>
      </c>
    </row>
    <row r="86" spans="1:14" ht="30.75" thickBot="1" x14ac:dyDescent="0.3">
      <c r="A86" s="38" t="s">
        <v>71</v>
      </c>
      <c r="B86" s="21">
        <v>250</v>
      </c>
      <c r="C86" s="6">
        <v>185</v>
      </c>
      <c r="D86" s="22"/>
      <c r="E86" s="22">
        <v>0.3</v>
      </c>
      <c r="F86" s="22"/>
      <c r="G86" s="22"/>
      <c r="H86" s="38"/>
      <c r="M86" s="63" t="s">
        <v>346</v>
      </c>
      <c r="N86" s="63">
        <v>70</v>
      </c>
    </row>
    <row r="87" spans="1:14" ht="30.75" thickBot="1" x14ac:dyDescent="0.3">
      <c r="A87" s="38" t="s">
        <v>70</v>
      </c>
      <c r="B87" s="21">
        <v>20</v>
      </c>
      <c r="C87" s="6">
        <v>100</v>
      </c>
      <c r="D87" s="22"/>
      <c r="E87" s="22">
        <v>0.4</v>
      </c>
      <c r="F87" s="22"/>
      <c r="G87" s="22"/>
      <c r="H87" s="38"/>
      <c r="M87" s="63" t="s">
        <v>347</v>
      </c>
      <c r="N87" s="63">
        <v>70</v>
      </c>
    </row>
    <row r="88" spans="1:14" ht="30.75" thickBot="1" x14ac:dyDescent="0.3">
      <c r="A88" s="38" t="s">
        <v>69</v>
      </c>
      <c r="B88" s="21">
        <v>25</v>
      </c>
      <c r="C88" s="6">
        <v>78</v>
      </c>
      <c r="D88" s="22"/>
      <c r="E88" s="22"/>
      <c r="F88" s="22"/>
      <c r="G88" s="22"/>
      <c r="H88" s="38"/>
      <c r="M88" s="63" t="s">
        <v>348</v>
      </c>
      <c r="N88" s="63">
        <v>70</v>
      </c>
    </row>
    <row r="89" spans="1:14" ht="30.75" thickBot="1" x14ac:dyDescent="0.3">
      <c r="A89" s="38" t="s">
        <v>68</v>
      </c>
      <c r="B89" s="21">
        <v>0</v>
      </c>
      <c r="C89" s="6">
        <v>60</v>
      </c>
      <c r="D89" s="22">
        <v>20</v>
      </c>
      <c r="E89" s="22">
        <v>0.05</v>
      </c>
      <c r="F89" s="22">
        <v>5</v>
      </c>
      <c r="G89" s="22"/>
      <c r="H89" s="38"/>
      <c r="M89" s="63" t="s">
        <v>349</v>
      </c>
      <c r="N89" s="63">
        <v>70</v>
      </c>
    </row>
    <row r="90" spans="1:14" ht="30.75" thickBot="1" x14ac:dyDescent="0.3">
      <c r="A90" s="38" t="s">
        <v>67</v>
      </c>
      <c r="B90" s="21">
        <v>140</v>
      </c>
      <c r="C90" s="6">
        <v>60</v>
      </c>
      <c r="D90" s="22">
        <v>20</v>
      </c>
      <c r="E90" s="22">
        <v>0.05</v>
      </c>
      <c r="F90" s="22">
        <v>5</v>
      </c>
      <c r="G90" s="22"/>
      <c r="H90" s="38"/>
      <c r="M90" s="63" t="s">
        <v>350</v>
      </c>
      <c r="N90" s="63">
        <v>70</v>
      </c>
    </row>
    <row r="91" spans="1:14" ht="30.75" thickBot="1" x14ac:dyDescent="0.3">
      <c r="A91" s="38" t="s">
        <v>66</v>
      </c>
      <c r="B91" s="21">
        <v>140</v>
      </c>
      <c r="C91" s="6">
        <v>60</v>
      </c>
      <c r="D91" s="22">
        <v>20</v>
      </c>
      <c r="E91" s="22">
        <v>0.05</v>
      </c>
      <c r="F91" s="22">
        <v>5</v>
      </c>
      <c r="G91" s="22"/>
      <c r="H91" s="38"/>
      <c r="M91" s="63" t="s">
        <v>351</v>
      </c>
      <c r="N91" s="63">
        <v>50</v>
      </c>
    </row>
    <row r="92" spans="1:14" ht="30.75" thickBot="1" x14ac:dyDescent="0.3">
      <c r="A92" s="38" t="s">
        <v>65</v>
      </c>
      <c r="B92" s="21">
        <v>220</v>
      </c>
      <c r="C92" s="6">
        <v>120</v>
      </c>
      <c r="D92" s="22">
        <v>20</v>
      </c>
      <c r="E92" s="22">
        <v>0.05</v>
      </c>
      <c r="F92" s="22">
        <v>5</v>
      </c>
      <c r="G92" s="22"/>
      <c r="H92" s="38"/>
      <c r="M92" s="63" t="s">
        <v>352</v>
      </c>
      <c r="N92" s="63">
        <v>50</v>
      </c>
    </row>
    <row r="93" spans="1:14" ht="15.75" thickBot="1" x14ac:dyDescent="0.3">
      <c r="A93" s="38" t="s">
        <v>64</v>
      </c>
      <c r="B93" s="21">
        <v>350</v>
      </c>
      <c r="C93" s="6">
        <v>200</v>
      </c>
      <c r="D93" s="22">
        <v>20</v>
      </c>
      <c r="E93" s="22">
        <v>0.05</v>
      </c>
      <c r="F93" s="22">
        <v>5</v>
      </c>
      <c r="G93" s="22"/>
      <c r="H93" s="38"/>
      <c r="M93" s="63" t="s">
        <v>353</v>
      </c>
      <c r="N93" s="63">
        <v>55</v>
      </c>
    </row>
    <row r="94" spans="1:14" ht="30.75" thickBot="1" x14ac:dyDescent="0.3">
      <c r="A94" s="38" t="s">
        <v>63</v>
      </c>
      <c r="B94" s="21">
        <v>200</v>
      </c>
      <c r="C94" s="6">
        <v>100</v>
      </c>
      <c r="D94" s="22">
        <v>20</v>
      </c>
      <c r="E94" s="22">
        <v>0.05</v>
      </c>
      <c r="F94" s="22">
        <v>5</v>
      </c>
      <c r="G94" s="22"/>
      <c r="H94" s="38"/>
      <c r="M94" s="63" t="s">
        <v>354</v>
      </c>
      <c r="N94" s="63">
        <v>55</v>
      </c>
    </row>
    <row r="95" spans="1:14" ht="15.75" thickBot="1" x14ac:dyDescent="0.3">
      <c r="A95" s="38" t="s">
        <v>62</v>
      </c>
      <c r="B95" s="21">
        <v>350</v>
      </c>
      <c r="C95" s="6">
        <v>210</v>
      </c>
      <c r="D95" s="22">
        <v>20</v>
      </c>
      <c r="E95" s="22"/>
      <c r="F95" s="22"/>
      <c r="G95" s="22"/>
      <c r="H95" s="38"/>
      <c r="M95" s="63" t="s">
        <v>355</v>
      </c>
      <c r="N95" s="63">
        <v>90</v>
      </c>
    </row>
    <row r="96" spans="1:14" ht="30.75" thickBot="1" x14ac:dyDescent="0.3">
      <c r="A96" s="38" t="s">
        <v>282</v>
      </c>
      <c r="B96" s="6">
        <v>100</v>
      </c>
      <c r="C96" s="6"/>
      <c r="D96" s="22"/>
      <c r="E96" s="6">
        <v>0.4</v>
      </c>
      <c r="F96" s="22"/>
      <c r="G96" s="22"/>
      <c r="H96" s="38"/>
      <c r="M96" s="63" t="s">
        <v>356</v>
      </c>
      <c r="N96" s="63">
        <v>90</v>
      </c>
    </row>
    <row r="97" spans="1:14" ht="15.75" thickBot="1" x14ac:dyDescent="0.3">
      <c r="A97" s="38" t="s">
        <v>283</v>
      </c>
      <c r="B97" s="21">
        <v>100</v>
      </c>
      <c r="C97" s="21"/>
      <c r="D97" s="22"/>
      <c r="E97" s="22">
        <v>0.6</v>
      </c>
      <c r="F97" s="22"/>
      <c r="G97" s="22"/>
      <c r="H97" s="38"/>
      <c r="M97" s="63" t="s">
        <v>357</v>
      </c>
      <c r="N97" s="63">
        <v>450</v>
      </c>
    </row>
    <row r="98" spans="1:14" ht="15.75" thickBot="1" x14ac:dyDescent="0.3">
      <c r="A98" s="38" t="s">
        <v>284</v>
      </c>
      <c r="B98" s="21">
        <v>100</v>
      </c>
      <c r="C98" s="21"/>
      <c r="D98" s="22"/>
      <c r="E98" s="22">
        <v>0.6</v>
      </c>
      <c r="F98" s="22"/>
      <c r="G98" s="22"/>
      <c r="H98" s="38"/>
      <c r="M98" s="63" t="s">
        <v>358</v>
      </c>
      <c r="N98" s="63">
        <v>450</v>
      </c>
    </row>
    <row r="99" spans="1:14" ht="15.75" thickBot="1" x14ac:dyDescent="0.3">
      <c r="A99" s="38" t="s">
        <v>247</v>
      </c>
      <c r="B99" s="6">
        <v>0</v>
      </c>
      <c r="C99" s="6">
        <v>140</v>
      </c>
      <c r="D99" s="22">
        <v>20</v>
      </c>
      <c r="E99" s="6">
        <v>8.2000000000000003E-2</v>
      </c>
      <c r="F99" s="22"/>
      <c r="G99" s="22"/>
      <c r="H99" s="38"/>
      <c r="M99" s="63" t="s">
        <v>359</v>
      </c>
      <c r="N99" s="63">
        <v>650</v>
      </c>
    </row>
    <row r="100" spans="1:14" ht="30.75" thickBot="1" x14ac:dyDescent="0.3">
      <c r="A100" s="38" t="s">
        <v>248</v>
      </c>
      <c r="B100" s="6">
        <v>20</v>
      </c>
      <c r="C100" s="6">
        <v>160</v>
      </c>
      <c r="D100" s="22">
        <v>20</v>
      </c>
      <c r="E100" s="6">
        <v>8.2000000000000003E-2</v>
      </c>
      <c r="F100" s="22"/>
      <c r="G100" s="22"/>
      <c r="H100" s="38"/>
      <c r="M100" s="63" t="s">
        <v>360</v>
      </c>
      <c r="N100" s="63">
        <v>650</v>
      </c>
    </row>
    <row r="101" spans="1:14" ht="15.75" thickBot="1" x14ac:dyDescent="0.3">
      <c r="A101" s="38" t="s">
        <v>249</v>
      </c>
      <c r="B101" s="6">
        <v>80</v>
      </c>
      <c r="C101" s="6">
        <v>160</v>
      </c>
      <c r="D101" s="22">
        <v>20</v>
      </c>
      <c r="E101" s="6">
        <v>8.2000000000000003E-2</v>
      </c>
      <c r="F101" s="22"/>
      <c r="G101" s="22"/>
      <c r="H101" s="38"/>
      <c r="M101" s="63" t="s">
        <v>164</v>
      </c>
      <c r="N101" s="63">
        <v>450</v>
      </c>
    </row>
    <row r="102" spans="1:14" ht="15.75" thickBot="1" x14ac:dyDescent="0.3">
      <c r="A102" s="38" t="s">
        <v>280</v>
      </c>
      <c r="B102" s="6">
        <v>100</v>
      </c>
      <c r="C102" s="6">
        <v>80</v>
      </c>
      <c r="D102" s="22">
        <v>20</v>
      </c>
      <c r="E102" s="6">
        <v>8.2000000000000003E-2</v>
      </c>
      <c r="F102" s="22"/>
      <c r="G102" s="22"/>
      <c r="H102" s="38"/>
      <c r="M102" s="63" t="s">
        <v>361</v>
      </c>
      <c r="N102" s="63">
        <v>400</v>
      </c>
    </row>
    <row r="103" spans="1:14" ht="30.75" thickBot="1" x14ac:dyDescent="0.3">
      <c r="A103" s="38" t="s">
        <v>281</v>
      </c>
      <c r="B103" s="21">
        <v>440</v>
      </c>
      <c r="C103" s="21">
        <v>180</v>
      </c>
      <c r="D103" s="22">
        <v>20</v>
      </c>
      <c r="E103" s="22">
        <v>0.1</v>
      </c>
      <c r="F103" s="35"/>
      <c r="G103" s="22"/>
      <c r="H103" s="38"/>
      <c r="M103" s="63" t="s">
        <v>362</v>
      </c>
      <c r="N103" s="63">
        <v>30</v>
      </c>
    </row>
    <row r="104" spans="1:14" ht="30.75" thickBot="1" x14ac:dyDescent="0.3">
      <c r="M104" s="63" t="s">
        <v>363</v>
      </c>
      <c r="N104" s="63">
        <v>30</v>
      </c>
    </row>
    <row r="105" spans="1:14" ht="15.75" thickBot="1" x14ac:dyDescent="0.3">
      <c r="M105" s="63" t="s">
        <v>364</v>
      </c>
      <c r="N105" s="63">
        <v>20</v>
      </c>
    </row>
    <row r="106" spans="1:14" ht="30.75" thickBot="1" x14ac:dyDescent="0.3">
      <c r="M106" s="63" t="s">
        <v>365</v>
      </c>
      <c r="N106" s="63">
        <v>20</v>
      </c>
    </row>
    <row r="107" spans="1:14" ht="30.75" thickBot="1" x14ac:dyDescent="0.3">
      <c r="M107" s="63" t="s">
        <v>366</v>
      </c>
      <c r="N107" s="63">
        <v>40</v>
      </c>
    </row>
    <row r="108" spans="1:14" ht="30.75" thickBot="1" x14ac:dyDescent="0.3">
      <c r="M108" s="63" t="s">
        <v>367</v>
      </c>
      <c r="N108" s="63">
        <v>55</v>
      </c>
    </row>
    <row r="109" spans="1:14" ht="30.75" thickBot="1" x14ac:dyDescent="0.3">
      <c r="M109" s="63" t="s">
        <v>368</v>
      </c>
      <c r="N109" s="63">
        <v>80</v>
      </c>
    </row>
    <row r="110" spans="1:14" ht="30.75" thickBot="1" x14ac:dyDescent="0.3">
      <c r="M110" s="63" t="s">
        <v>369</v>
      </c>
      <c r="N110" s="63">
        <v>90</v>
      </c>
    </row>
    <row r="111" spans="1:14" ht="30.75" thickBot="1" x14ac:dyDescent="0.3">
      <c r="M111" s="63" t="s">
        <v>370</v>
      </c>
      <c r="N111" s="63">
        <v>110</v>
      </c>
    </row>
    <row r="112" spans="1:14" ht="15.75" thickBot="1" x14ac:dyDescent="0.3">
      <c r="M112" s="63" t="s">
        <v>371</v>
      </c>
      <c r="N112" s="63">
        <v>90</v>
      </c>
    </row>
    <row r="113" spans="13:14" ht="30.75" thickBot="1" x14ac:dyDescent="0.3">
      <c r="M113" s="63" t="s">
        <v>372</v>
      </c>
      <c r="N113" s="63">
        <v>94</v>
      </c>
    </row>
    <row r="114" spans="13:14" ht="30.75" thickBot="1" x14ac:dyDescent="0.3">
      <c r="M114" s="63" t="s">
        <v>373</v>
      </c>
      <c r="N114" s="63">
        <v>98</v>
      </c>
    </row>
    <row r="115" spans="13:14" ht="15.75" thickBot="1" x14ac:dyDescent="0.3">
      <c r="M115" s="63" t="s">
        <v>374</v>
      </c>
      <c r="N115" s="63">
        <v>65</v>
      </c>
    </row>
    <row r="116" spans="13:14" ht="30.75" thickBot="1" x14ac:dyDescent="0.3">
      <c r="M116" s="63" t="s">
        <v>375</v>
      </c>
      <c r="N116" s="63">
        <v>150</v>
      </c>
    </row>
    <row r="117" spans="13:14" ht="35.25" thickBot="1" x14ac:dyDescent="0.3">
      <c r="M117" s="63" t="s">
        <v>376</v>
      </c>
      <c r="N117" s="63">
        <v>120</v>
      </c>
    </row>
    <row r="118" spans="13:14" ht="30.75" thickBot="1" x14ac:dyDescent="0.3">
      <c r="M118" s="63" t="s">
        <v>377</v>
      </c>
      <c r="N118" s="63">
        <v>120</v>
      </c>
    </row>
    <row r="119" spans="13:14" ht="30.75" thickBot="1" x14ac:dyDescent="0.3">
      <c r="M119" s="63" t="s">
        <v>378</v>
      </c>
      <c r="N119" s="63">
        <v>120</v>
      </c>
    </row>
    <row r="120" spans="13:14" ht="30.75" thickBot="1" x14ac:dyDescent="0.3">
      <c r="M120" s="63" t="s">
        <v>379</v>
      </c>
      <c r="N120" s="63">
        <v>110</v>
      </c>
    </row>
    <row r="121" spans="13:14" ht="30" x14ac:dyDescent="0.25">
      <c r="M121" s="67" t="s">
        <v>380</v>
      </c>
      <c r="N121" s="67">
        <v>110</v>
      </c>
    </row>
  </sheetData>
  <mergeCells count="2">
    <mergeCell ref="A1:A2"/>
    <mergeCell ref="B1:B2"/>
  </mergeCells>
  <conditionalFormatting sqref="C103 C4:C95">
    <cfRule type="expression" dxfId="95" priority="59">
      <formula>INDIRECT(ADDRESS(ROW(),COLUMN()+1,3))=19</formula>
    </cfRule>
  </conditionalFormatting>
  <conditionalFormatting sqref="C103 C4:C95">
    <cfRule type="expression" dxfId="94" priority="58">
      <formula>INDIRECT(ADDRESS(ROW(),COLUMN()+1,3))=3</formula>
    </cfRule>
  </conditionalFormatting>
  <conditionalFormatting sqref="C103 C4:C95">
    <cfRule type="expression" dxfId="93" priority="57">
      <formula>INDIRECT(ADDRESS(ROW(),COLUMN()+1,3))=15</formula>
    </cfRule>
  </conditionalFormatting>
  <conditionalFormatting sqref="C103 C4:C95">
    <cfRule type="expression" dxfId="92" priority="56">
      <formula>INDIRECT(ADDRESS(ROW(),COLUMN()+1,3))=40</formula>
    </cfRule>
  </conditionalFormatting>
  <conditionalFormatting sqref="C103 C4:C95">
    <cfRule type="expression" dxfId="91" priority="55">
      <formula>INDIRECT(ADDRESS(ROW(),COLUMN()+1,3))=33</formula>
    </cfRule>
  </conditionalFormatting>
  <conditionalFormatting sqref="C103 C4:C95">
    <cfRule type="expression" dxfId="90" priority="54">
      <formula>INDIRECT(ADDRESS(ROW(),COLUMN()+1,3))=19</formula>
    </cfRule>
  </conditionalFormatting>
  <conditionalFormatting sqref="C103 C4:C95">
    <cfRule type="expression" dxfId="89" priority="52">
      <formula>INDIRECT(ADDRESS(ROW(),COLUMN()+1,3))=8</formula>
    </cfRule>
  </conditionalFormatting>
  <conditionalFormatting sqref="C103 C4:C95">
    <cfRule type="expression" dxfId="88" priority="51">
      <formula>INDIRECT(ADDRESS(ROW(),COLUMN()+1,3))=38</formula>
    </cfRule>
  </conditionalFormatting>
  <conditionalFormatting sqref="C103 C4:C95">
    <cfRule type="expression" dxfId="87" priority="50">
      <formula>INDIRECT(ADDRESS(ROW(),COLUMN()+1,3))=48</formula>
    </cfRule>
  </conditionalFormatting>
  <conditionalFormatting sqref="C103 C4:C95">
    <cfRule type="expression" dxfId="86" priority="49">
      <formula>INDIRECT(ADDRESS(ROW(),COLUMN()+1,3))=105</formula>
    </cfRule>
  </conditionalFormatting>
  <conditionalFormatting sqref="C103 C4:C95">
    <cfRule type="expression" dxfId="85" priority="48">
      <formula>INDIRECT(ADDRESS(ROW(),COLUMN()+1,3))=106</formula>
    </cfRule>
  </conditionalFormatting>
  <conditionalFormatting sqref="A96:A103">
    <cfRule type="expression" dxfId="84" priority="47">
      <formula>INDIRECT(ADDRESS(ROW(),COLUMN()+1,3))=19</formula>
    </cfRule>
  </conditionalFormatting>
  <conditionalFormatting sqref="A96:A103">
    <cfRule type="expression" dxfId="83" priority="46">
      <formula>INDIRECT(ADDRESS(ROW(),COLUMN()+1,3))=3</formula>
    </cfRule>
  </conditionalFormatting>
  <conditionalFormatting sqref="A96:A103">
    <cfRule type="expression" dxfId="82" priority="45">
      <formula>INDIRECT(ADDRESS(ROW(),COLUMN()+1,3))=15</formula>
    </cfRule>
  </conditionalFormatting>
  <conditionalFormatting sqref="A96:A103">
    <cfRule type="expression" dxfId="81" priority="44">
      <formula>INDIRECT(ADDRESS(ROW(),COLUMN()+1,3))=40</formula>
    </cfRule>
  </conditionalFormatting>
  <conditionalFormatting sqref="A96:A103">
    <cfRule type="expression" dxfId="80" priority="43">
      <formula>INDIRECT(ADDRESS(ROW(),COLUMN()+1,3))=33</formula>
    </cfRule>
  </conditionalFormatting>
  <conditionalFormatting sqref="A96:A103">
    <cfRule type="expression" dxfId="79" priority="42">
      <formula>INDIRECT(ADDRESS(ROW(),COLUMN()+1,3))=19</formula>
    </cfRule>
  </conditionalFormatting>
  <conditionalFormatting sqref="A96:A103">
    <cfRule type="expression" dxfId="78" priority="41">
      <formula>INDIRECT(ADDRESS(ROW(),COLUMN()+1,3))=3</formula>
    </cfRule>
  </conditionalFormatting>
  <conditionalFormatting sqref="A96:A103">
    <cfRule type="expression" dxfId="77" priority="40">
      <formula>INDIRECT(ADDRESS(ROW(),COLUMN()+1,3))=8</formula>
    </cfRule>
  </conditionalFormatting>
  <conditionalFormatting sqref="A96:A103">
    <cfRule type="expression" dxfId="76" priority="39">
      <formula>INDIRECT(ADDRESS(ROW(),COLUMN()+1,3))=38</formula>
    </cfRule>
  </conditionalFormatting>
  <conditionalFormatting sqref="A96:A103">
    <cfRule type="expression" dxfId="75" priority="38">
      <formula>INDIRECT(ADDRESS(ROW(),COLUMN()+1,3))=48</formula>
    </cfRule>
  </conditionalFormatting>
  <conditionalFormatting sqref="C96:C102">
    <cfRule type="expression" dxfId="74" priority="37">
      <formula>INDIRECT(ADDRESS(ROW(),COLUMN()+1,3))=19</formula>
    </cfRule>
  </conditionalFormatting>
  <conditionalFormatting sqref="C96:C102">
    <cfRule type="expression" dxfId="73" priority="36">
      <formula>INDIRECT(ADDRESS(ROW(),COLUMN()+1,3))=3</formula>
    </cfRule>
  </conditionalFormatting>
  <conditionalFormatting sqref="C96:C102">
    <cfRule type="expression" dxfId="72" priority="35">
      <formula>INDIRECT(ADDRESS(ROW(),COLUMN()+1,3))=15</formula>
    </cfRule>
  </conditionalFormatting>
  <conditionalFormatting sqref="C96:C102">
    <cfRule type="expression" dxfId="71" priority="34">
      <formula>INDIRECT(ADDRESS(ROW(),COLUMN()+1,3))=40</formula>
    </cfRule>
  </conditionalFormatting>
  <conditionalFormatting sqref="C96:C102">
    <cfRule type="expression" dxfId="70" priority="33">
      <formula>INDIRECT(ADDRESS(ROW(),COLUMN()+1,3))=33</formula>
    </cfRule>
  </conditionalFormatting>
  <conditionalFormatting sqref="C96:C102">
    <cfRule type="expression" dxfId="69" priority="32">
      <formula>INDIRECT(ADDRESS(ROW(),COLUMN()+1,3))=19</formula>
    </cfRule>
  </conditionalFormatting>
  <conditionalFormatting sqref="C96:C102">
    <cfRule type="expression" dxfId="68" priority="31">
      <formula>INDIRECT(ADDRESS(ROW(),COLUMN()+1,3))=3</formula>
    </cfRule>
  </conditionalFormatting>
  <conditionalFormatting sqref="C96:C102">
    <cfRule type="expression" dxfId="67" priority="30">
      <formula>INDIRECT(ADDRESS(ROW(),COLUMN()+1,3))=8</formula>
    </cfRule>
  </conditionalFormatting>
  <conditionalFormatting sqref="C96:C102">
    <cfRule type="expression" dxfId="66" priority="29">
      <formula>INDIRECT(ADDRESS(ROW(),COLUMN()+1,3))=38</formula>
    </cfRule>
  </conditionalFormatting>
  <conditionalFormatting sqref="C96:C102">
    <cfRule type="expression" dxfId="65" priority="28">
      <formula>INDIRECT(ADDRESS(ROW(),COLUMN()+1,3))=48</formula>
    </cfRule>
  </conditionalFormatting>
  <conditionalFormatting sqref="C96:C102">
    <cfRule type="expression" dxfId="64" priority="27">
      <formula>INDIRECT(ADDRESS(ROW(),COLUMN()+1,3))=105</formula>
    </cfRule>
  </conditionalFormatting>
  <conditionalFormatting sqref="C96:C102">
    <cfRule type="expression" dxfId="63" priority="26">
      <formula>INDIRECT(ADDRESS(ROW(),COLUMN()+1,3))=106</formula>
    </cfRule>
  </conditionalFormatting>
  <conditionalFormatting sqref="B96:B102">
    <cfRule type="expression" dxfId="62" priority="25">
      <formula>INDIRECT(ADDRESS(ROW(),COLUMN()+1,3))=19</formula>
    </cfRule>
  </conditionalFormatting>
  <conditionalFormatting sqref="B96:B102">
    <cfRule type="expression" dxfId="61" priority="24">
      <formula>INDIRECT(ADDRESS(ROW(),COLUMN()+1,3))=3</formula>
    </cfRule>
  </conditionalFormatting>
  <conditionalFormatting sqref="B96:B102">
    <cfRule type="expression" dxfId="60" priority="23">
      <formula>INDIRECT(ADDRESS(ROW(),COLUMN()+1,3))=15</formula>
    </cfRule>
  </conditionalFormatting>
  <conditionalFormatting sqref="B96:B102">
    <cfRule type="expression" dxfId="59" priority="22">
      <formula>INDIRECT(ADDRESS(ROW(),COLUMN()+1,3))=40</formula>
    </cfRule>
  </conditionalFormatting>
  <conditionalFormatting sqref="B96:B102">
    <cfRule type="expression" dxfId="58" priority="21">
      <formula>INDIRECT(ADDRESS(ROW(),COLUMN()+1,3))=33</formula>
    </cfRule>
  </conditionalFormatting>
  <conditionalFormatting sqref="B96:B102">
    <cfRule type="expression" dxfId="57" priority="20">
      <formula>INDIRECT(ADDRESS(ROW(),COLUMN()+1,3))=19</formula>
    </cfRule>
  </conditionalFormatting>
  <conditionalFormatting sqref="B96:B102">
    <cfRule type="expression" dxfId="56" priority="19">
      <formula>INDIRECT(ADDRESS(ROW(),COLUMN()+1,3))=3</formula>
    </cfRule>
  </conditionalFormatting>
  <conditionalFormatting sqref="B96:B102">
    <cfRule type="expression" dxfId="55" priority="18">
      <formula>INDIRECT(ADDRESS(ROW(),COLUMN()+1,3))=8</formula>
    </cfRule>
  </conditionalFormatting>
  <conditionalFormatting sqref="B96:B102">
    <cfRule type="expression" dxfId="54" priority="17">
      <formula>INDIRECT(ADDRESS(ROW(),COLUMN()+1,3))=38</formula>
    </cfRule>
  </conditionalFormatting>
  <conditionalFormatting sqref="B96:B102">
    <cfRule type="expression" dxfId="53" priority="16">
      <formula>INDIRECT(ADDRESS(ROW(),COLUMN()+1,3))=48</formula>
    </cfRule>
  </conditionalFormatting>
  <conditionalFormatting sqref="B96:B102">
    <cfRule type="expression" dxfId="52" priority="15">
      <formula>INDIRECT(ADDRESS(ROW(),COLUMN()+1,3))=105</formula>
    </cfRule>
  </conditionalFormatting>
  <conditionalFormatting sqref="B96:B102">
    <cfRule type="expression" dxfId="51" priority="14">
      <formula>INDIRECT(ADDRESS(ROW(),COLUMN()+1,3))=106</formula>
    </cfRule>
  </conditionalFormatting>
  <conditionalFormatting sqref="E96:E102">
    <cfRule type="expression" dxfId="50" priority="13">
      <formula>INDIRECT(ADDRESS(ROW(),COLUMN()+1,3))=19</formula>
    </cfRule>
  </conditionalFormatting>
  <conditionalFormatting sqref="E96:E102">
    <cfRule type="expression" dxfId="49" priority="12">
      <formula>INDIRECT(ADDRESS(ROW(),COLUMN()+1,3))=3</formula>
    </cfRule>
  </conditionalFormatting>
  <conditionalFormatting sqref="E96:E102">
    <cfRule type="expression" dxfId="48" priority="11">
      <formula>INDIRECT(ADDRESS(ROW(),COLUMN()+1,3))=15</formula>
    </cfRule>
  </conditionalFormatting>
  <conditionalFormatting sqref="E96:E102">
    <cfRule type="expression" dxfId="47" priority="10">
      <formula>INDIRECT(ADDRESS(ROW(),COLUMN()+1,3))=40</formula>
    </cfRule>
  </conditionalFormatting>
  <conditionalFormatting sqref="E96:E102">
    <cfRule type="expression" dxfId="46" priority="9">
      <formula>INDIRECT(ADDRESS(ROW(),COLUMN()+1,3))=33</formula>
    </cfRule>
  </conditionalFormatting>
  <conditionalFormatting sqref="E96:E102">
    <cfRule type="expression" dxfId="45" priority="8">
      <formula>INDIRECT(ADDRESS(ROW(),COLUMN()+1,3))=19</formula>
    </cfRule>
  </conditionalFormatting>
  <conditionalFormatting sqref="E96:E102">
    <cfRule type="expression" dxfId="44" priority="7">
      <formula>INDIRECT(ADDRESS(ROW(),COLUMN()+1,3))=3</formula>
    </cfRule>
  </conditionalFormatting>
  <conditionalFormatting sqref="E96:E102">
    <cfRule type="expression" dxfId="43" priority="6">
      <formula>INDIRECT(ADDRESS(ROW(),COLUMN()+1,3))=8</formula>
    </cfRule>
  </conditionalFormatting>
  <conditionalFormatting sqref="E96:E102">
    <cfRule type="expression" dxfId="42" priority="5">
      <formula>INDIRECT(ADDRESS(ROW(),COLUMN()+1,3))=38</formula>
    </cfRule>
  </conditionalFormatting>
  <conditionalFormatting sqref="E96:E102">
    <cfRule type="expression" dxfId="41" priority="4">
      <formula>INDIRECT(ADDRESS(ROW(),COLUMN()+1,3))=48</formula>
    </cfRule>
  </conditionalFormatting>
  <conditionalFormatting sqref="E96:E102">
    <cfRule type="expression" dxfId="40" priority="3">
      <formula>INDIRECT(ADDRESS(ROW(),COLUMN()+1,3))=105</formula>
    </cfRule>
  </conditionalFormatting>
  <conditionalFormatting sqref="E96:E102">
    <cfRule type="expression" dxfId="39" priority="2">
      <formula>INDIRECT(ADDRESS(ROW(),COLUMN()+1,3))=106</formula>
    </cfRule>
  </conditionalFormatting>
  <conditionalFormatting sqref="E96:E102">
    <cfRule type="expression" dxfId="38" priority="1">
      <formula>INDIRECT(ADDRESS(ROW(),COLUMN()+1,3))=108</formula>
    </cfRule>
  </conditionalFormatting>
  <pageMargins left="0.7" right="0.7" top="0.78740157499999996" bottom="0.78740157499999996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8" workbookViewId="0">
      <selection activeCell="M7" sqref="M7"/>
    </sheetView>
  </sheetViews>
  <sheetFormatPr baseColWidth="10" defaultRowHeight="15" x14ac:dyDescent="0.25"/>
  <cols>
    <col min="1" max="1" width="56.28515625" bestFit="1" customWidth="1"/>
    <col min="12" max="12" width="57.28515625" customWidth="1"/>
  </cols>
  <sheetData>
    <row r="1" spans="1:12" ht="48.75" customHeight="1" x14ac:dyDescent="0.25">
      <c r="A1" t="s">
        <v>30</v>
      </c>
      <c r="B1" t="s">
        <v>159</v>
      </c>
      <c r="H1" s="189" t="s">
        <v>30</v>
      </c>
      <c r="I1" s="189" t="s">
        <v>188</v>
      </c>
      <c r="J1" s="189" t="s">
        <v>189</v>
      </c>
      <c r="K1" s="189" t="s">
        <v>190</v>
      </c>
      <c r="L1" s="23" t="s">
        <v>191</v>
      </c>
    </row>
    <row r="2" spans="1:12" ht="15" customHeight="1" thickBot="1" x14ac:dyDescent="0.3">
      <c r="A2" t="s">
        <v>160</v>
      </c>
      <c r="B2">
        <v>20</v>
      </c>
      <c r="H2" s="190"/>
      <c r="I2" s="190"/>
      <c r="J2" s="190"/>
      <c r="K2" s="190"/>
      <c r="L2" s="24" t="s">
        <v>192</v>
      </c>
    </row>
    <row r="3" spans="1:12" ht="16.5" thickBot="1" x14ac:dyDescent="0.3">
      <c r="A3" t="s">
        <v>177</v>
      </c>
      <c r="B3">
        <v>10</v>
      </c>
      <c r="H3" s="25"/>
      <c r="I3" s="26" t="s">
        <v>193</v>
      </c>
      <c r="J3" s="26" t="s">
        <v>33</v>
      </c>
      <c r="K3" s="26" t="s">
        <v>194</v>
      </c>
      <c r="L3" s="26" t="s">
        <v>33</v>
      </c>
    </row>
    <row r="4" spans="1:12" ht="16.5" thickBot="1" x14ac:dyDescent="0.3">
      <c r="A4" t="s">
        <v>161</v>
      </c>
      <c r="B4">
        <v>0</v>
      </c>
      <c r="H4" s="27" t="s">
        <v>195</v>
      </c>
      <c r="I4" s="28">
        <v>350</v>
      </c>
      <c r="J4" s="26">
        <v>300</v>
      </c>
      <c r="K4" s="26">
        <v>60</v>
      </c>
      <c r="L4" s="41">
        <v>80</v>
      </c>
    </row>
    <row r="5" spans="1:12" ht="16.5" thickBot="1" x14ac:dyDescent="0.3">
      <c r="A5" t="s">
        <v>162</v>
      </c>
      <c r="B5">
        <v>0</v>
      </c>
      <c r="H5" s="27" t="s">
        <v>60</v>
      </c>
      <c r="I5" s="28">
        <v>150</v>
      </c>
      <c r="J5" s="26">
        <v>310</v>
      </c>
      <c r="K5" s="26">
        <v>60</v>
      </c>
      <c r="L5" s="41">
        <v>100</v>
      </c>
    </row>
    <row r="6" spans="1:12" ht="32.25" thickBot="1" x14ac:dyDescent="0.3">
      <c r="A6" t="s">
        <v>163</v>
      </c>
      <c r="B6">
        <v>20</v>
      </c>
      <c r="H6" s="27" t="s">
        <v>196</v>
      </c>
      <c r="I6" s="28">
        <v>120</v>
      </c>
      <c r="J6" s="26">
        <v>110</v>
      </c>
      <c r="K6" s="26">
        <v>60</v>
      </c>
      <c r="L6" s="41">
        <v>45</v>
      </c>
    </row>
    <row r="7" spans="1:12" ht="32.25" thickBot="1" x14ac:dyDescent="0.3">
      <c r="A7" t="s">
        <v>164</v>
      </c>
      <c r="B7">
        <v>0</v>
      </c>
      <c r="H7" s="27" t="s">
        <v>197</v>
      </c>
      <c r="I7" s="28">
        <v>450</v>
      </c>
      <c r="J7" s="26" t="s">
        <v>198</v>
      </c>
      <c r="K7" s="26">
        <v>90</v>
      </c>
      <c r="L7" s="41">
        <v>40</v>
      </c>
    </row>
    <row r="8" spans="1:12" ht="16.5" thickBot="1" x14ac:dyDescent="0.3">
      <c r="A8" t="s">
        <v>165</v>
      </c>
      <c r="B8">
        <v>0</v>
      </c>
      <c r="H8" s="27" t="s">
        <v>61</v>
      </c>
      <c r="I8" s="28">
        <v>700</v>
      </c>
      <c r="J8" s="26">
        <v>210</v>
      </c>
      <c r="K8" s="26">
        <v>60</v>
      </c>
      <c r="L8" s="41">
        <v>45</v>
      </c>
    </row>
    <row r="9" spans="1:12" ht="48" thickBot="1" x14ac:dyDescent="0.3">
      <c r="A9" t="s">
        <v>166</v>
      </c>
      <c r="B9">
        <v>20</v>
      </c>
      <c r="H9" s="27" t="s">
        <v>199</v>
      </c>
      <c r="I9" s="28">
        <v>250</v>
      </c>
      <c r="J9" s="26">
        <v>105</v>
      </c>
      <c r="K9" s="26">
        <v>30</v>
      </c>
      <c r="L9" s="41">
        <v>25</v>
      </c>
    </row>
    <row r="10" spans="1:12" ht="32.25" thickBot="1" x14ac:dyDescent="0.3">
      <c r="A10" t="s">
        <v>167</v>
      </c>
      <c r="B10">
        <v>20</v>
      </c>
      <c r="H10" s="27" t="s">
        <v>200</v>
      </c>
      <c r="I10" s="28">
        <v>200</v>
      </c>
      <c r="J10" s="26">
        <v>85</v>
      </c>
      <c r="K10" s="26">
        <v>30</v>
      </c>
      <c r="L10" s="41">
        <v>5</v>
      </c>
    </row>
    <row r="11" spans="1:12" ht="32.25" thickBot="1" x14ac:dyDescent="0.3">
      <c r="A11" t="s">
        <v>168</v>
      </c>
      <c r="B11">
        <v>10</v>
      </c>
      <c r="H11" s="27" t="s">
        <v>68</v>
      </c>
      <c r="I11" s="28">
        <v>0</v>
      </c>
      <c r="J11" s="26">
        <v>60</v>
      </c>
      <c r="K11" s="26" t="s">
        <v>201</v>
      </c>
      <c r="L11" s="41">
        <v>0</v>
      </c>
    </row>
    <row r="12" spans="1:12" ht="32.25" thickBot="1" x14ac:dyDescent="0.3">
      <c r="A12" t="s">
        <v>169</v>
      </c>
      <c r="B12">
        <v>10</v>
      </c>
      <c r="H12" s="27" t="s">
        <v>67</v>
      </c>
      <c r="I12" s="28">
        <v>140</v>
      </c>
      <c r="J12" s="26">
        <v>60</v>
      </c>
      <c r="K12" s="26" t="s">
        <v>201</v>
      </c>
      <c r="L12" s="41">
        <v>0</v>
      </c>
    </row>
    <row r="13" spans="1:12" ht="32.25" thickBot="1" x14ac:dyDescent="0.3">
      <c r="A13" t="s">
        <v>170</v>
      </c>
      <c r="B13">
        <v>0</v>
      </c>
      <c r="H13" s="27" t="s">
        <v>66</v>
      </c>
      <c r="I13" s="28">
        <v>140</v>
      </c>
      <c r="J13" s="26">
        <v>60</v>
      </c>
      <c r="K13" s="26" t="s">
        <v>201</v>
      </c>
      <c r="L13" s="41">
        <v>0</v>
      </c>
    </row>
    <row r="14" spans="1:12" ht="16.5" thickBot="1" x14ac:dyDescent="0.3">
      <c r="A14" t="s">
        <v>171</v>
      </c>
      <c r="B14">
        <v>20</v>
      </c>
      <c r="H14" s="27" t="s">
        <v>202</v>
      </c>
      <c r="I14" s="28">
        <v>80</v>
      </c>
      <c r="J14" s="26">
        <v>85</v>
      </c>
      <c r="K14" s="26">
        <v>15</v>
      </c>
      <c r="L14" s="41">
        <v>5</v>
      </c>
    </row>
    <row r="15" spans="1:12" ht="48" thickBot="1" x14ac:dyDescent="0.3">
      <c r="A15" t="s">
        <v>172</v>
      </c>
      <c r="B15">
        <v>10</v>
      </c>
      <c r="H15" s="27" t="s">
        <v>203</v>
      </c>
      <c r="I15" s="28">
        <v>130</v>
      </c>
      <c r="J15" s="26">
        <v>110</v>
      </c>
      <c r="K15" s="26">
        <v>15</v>
      </c>
      <c r="L15" s="41">
        <v>5</v>
      </c>
    </row>
    <row r="16" spans="1:12" ht="32.25" thickBot="1" x14ac:dyDescent="0.3">
      <c r="A16" t="s">
        <v>173</v>
      </c>
      <c r="B16">
        <v>20</v>
      </c>
      <c r="H16" s="27" t="s">
        <v>204</v>
      </c>
      <c r="I16" s="28">
        <v>80</v>
      </c>
      <c r="J16" s="26">
        <v>85</v>
      </c>
      <c r="K16" s="26">
        <v>60</v>
      </c>
      <c r="L16" s="41">
        <v>65</v>
      </c>
    </row>
    <row r="17" spans="1:12" ht="16.5" thickBot="1" x14ac:dyDescent="0.3">
      <c r="A17" t="s">
        <v>174</v>
      </c>
      <c r="B17">
        <v>10</v>
      </c>
      <c r="H17" s="27" t="s">
        <v>205</v>
      </c>
      <c r="I17" s="28">
        <v>400</v>
      </c>
      <c r="J17" s="26">
        <v>200</v>
      </c>
      <c r="K17" s="26">
        <v>60</v>
      </c>
      <c r="L17" s="41">
        <v>35</v>
      </c>
    </row>
    <row r="18" spans="1:12" ht="32.25" thickBot="1" x14ac:dyDescent="0.3">
      <c r="A18" t="s">
        <v>175</v>
      </c>
      <c r="B18">
        <v>0</v>
      </c>
      <c r="H18" s="27" t="s">
        <v>206</v>
      </c>
      <c r="I18" s="28">
        <v>800</v>
      </c>
      <c r="J18" s="26">
        <v>210</v>
      </c>
      <c r="K18" s="26">
        <v>30</v>
      </c>
      <c r="L18" s="41">
        <v>50</v>
      </c>
    </row>
    <row r="19" spans="1:12" ht="32.25" thickBot="1" x14ac:dyDescent="0.3">
      <c r="A19" t="s">
        <v>176</v>
      </c>
      <c r="B19">
        <v>10</v>
      </c>
      <c r="H19" s="27" t="s">
        <v>75</v>
      </c>
      <c r="I19" s="28">
        <v>400</v>
      </c>
      <c r="J19" s="26">
        <v>200</v>
      </c>
      <c r="K19" s="26">
        <v>60</v>
      </c>
      <c r="L19" s="41">
        <v>45</v>
      </c>
    </row>
    <row r="20" spans="1:12" ht="16.5" thickBot="1" x14ac:dyDescent="0.3">
      <c r="A20" t="s">
        <v>178</v>
      </c>
      <c r="B20">
        <v>0</v>
      </c>
      <c r="H20" s="27" t="s">
        <v>149</v>
      </c>
      <c r="I20" s="28">
        <v>450</v>
      </c>
      <c r="J20" s="26">
        <v>230</v>
      </c>
      <c r="K20" s="26">
        <v>30</v>
      </c>
      <c r="L20" s="41">
        <v>30</v>
      </c>
    </row>
    <row r="21" spans="1:12" ht="16.5" thickBot="1" x14ac:dyDescent="0.3">
      <c r="A21" t="s">
        <v>179</v>
      </c>
      <c r="B21">
        <v>10</v>
      </c>
      <c r="H21" s="27" t="s">
        <v>122</v>
      </c>
      <c r="I21" s="28">
        <v>400</v>
      </c>
      <c r="J21" s="26">
        <v>140</v>
      </c>
      <c r="K21" s="26">
        <v>60</v>
      </c>
      <c r="L21" s="41">
        <v>50</v>
      </c>
    </row>
    <row r="22" spans="1:12" ht="32.25" thickBot="1" x14ac:dyDescent="0.3">
      <c r="A22" t="s">
        <v>180</v>
      </c>
      <c r="B22">
        <v>10</v>
      </c>
      <c r="H22" s="27" t="s">
        <v>128</v>
      </c>
      <c r="I22" s="28">
        <v>650</v>
      </c>
      <c r="J22" s="26">
        <v>170</v>
      </c>
      <c r="K22" s="26">
        <v>30</v>
      </c>
      <c r="L22" s="41">
        <v>15</v>
      </c>
    </row>
    <row r="23" spans="1:12" ht="32.25" thickBot="1" x14ac:dyDescent="0.3">
      <c r="A23" t="s">
        <v>182</v>
      </c>
      <c r="B23">
        <v>40</v>
      </c>
      <c r="H23" s="27" t="s">
        <v>207</v>
      </c>
      <c r="I23" s="28">
        <v>600</v>
      </c>
      <c r="J23" s="26" t="s">
        <v>208</v>
      </c>
      <c r="K23" s="26">
        <v>60</v>
      </c>
      <c r="L23" s="41">
        <v>10</v>
      </c>
    </row>
    <row r="24" spans="1:12" ht="32.25" thickBot="1" x14ac:dyDescent="0.3">
      <c r="A24" t="s">
        <v>181</v>
      </c>
      <c r="B24">
        <v>10</v>
      </c>
      <c r="H24" s="27" t="s">
        <v>209</v>
      </c>
      <c r="I24" s="28">
        <v>900</v>
      </c>
      <c r="J24" s="26" t="s">
        <v>210</v>
      </c>
      <c r="K24" s="26">
        <v>90</v>
      </c>
      <c r="L24" s="41">
        <v>45</v>
      </c>
    </row>
    <row r="25" spans="1:12" ht="32.25" thickBot="1" x14ac:dyDescent="0.3">
      <c r="A25" t="s">
        <v>183</v>
      </c>
      <c r="B25">
        <v>0</v>
      </c>
      <c r="H25" s="27" t="s">
        <v>211</v>
      </c>
      <c r="I25" s="28">
        <v>700</v>
      </c>
      <c r="J25" s="26" t="s">
        <v>212</v>
      </c>
      <c r="K25" s="26">
        <v>60</v>
      </c>
      <c r="L25" s="41">
        <v>30</v>
      </c>
    </row>
    <row r="26" spans="1:12" ht="16.5" thickBot="1" x14ac:dyDescent="0.3">
      <c r="A26" t="s">
        <v>184</v>
      </c>
      <c r="B26">
        <v>20</v>
      </c>
      <c r="H26" s="27" t="s">
        <v>213</v>
      </c>
      <c r="I26" s="28">
        <v>400</v>
      </c>
      <c r="J26" s="26" t="s">
        <v>214</v>
      </c>
      <c r="K26" s="26">
        <v>60</v>
      </c>
      <c r="L26" s="41">
        <v>50</v>
      </c>
    </row>
    <row r="27" spans="1:12" ht="48" thickBot="1" x14ac:dyDescent="0.3">
      <c r="A27" t="s">
        <v>185</v>
      </c>
      <c r="B27">
        <v>0</v>
      </c>
      <c r="H27" s="27" t="s">
        <v>215</v>
      </c>
      <c r="I27" s="28">
        <v>240</v>
      </c>
      <c r="J27" s="26" t="s">
        <v>216</v>
      </c>
      <c r="K27" s="26">
        <v>60</v>
      </c>
      <c r="L27" s="41">
        <v>10</v>
      </c>
    </row>
    <row r="28" spans="1:12" ht="63.75" thickBot="1" x14ac:dyDescent="0.3">
      <c r="H28" s="27" t="s">
        <v>217</v>
      </c>
      <c r="I28" s="28">
        <v>160</v>
      </c>
      <c r="J28" s="26">
        <v>100</v>
      </c>
      <c r="K28" s="26">
        <v>60</v>
      </c>
      <c r="L28" s="41">
        <v>10</v>
      </c>
    </row>
    <row r="29" spans="1:12" ht="32.25" thickBot="1" x14ac:dyDescent="0.3">
      <c r="H29" s="27" t="s">
        <v>218</v>
      </c>
      <c r="I29" s="28">
        <v>400</v>
      </c>
      <c r="J29" s="26" t="s">
        <v>219</v>
      </c>
      <c r="K29" s="26">
        <v>60</v>
      </c>
      <c r="L29" s="41">
        <v>45</v>
      </c>
    </row>
    <row r="30" spans="1:12" ht="16.5" thickBot="1" x14ac:dyDescent="0.3">
      <c r="H30" s="27" t="s">
        <v>220</v>
      </c>
      <c r="I30" s="28">
        <v>600</v>
      </c>
      <c r="J30" s="26">
        <v>250</v>
      </c>
      <c r="K30" s="26">
        <v>60</v>
      </c>
      <c r="L30" s="41">
        <v>55</v>
      </c>
    </row>
    <row r="31" spans="1:12" ht="16.5" thickBot="1" x14ac:dyDescent="0.3">
      <c r="H31" s="27" t="s">
        <v>135</v>
      </c>
      <c r="I31" s="28">
        <v>300</v>
      </c>
      <c r="J31" s="26">
        <v>110</v>
      </c>
      <c r="K31" s="26">
        <v>30</v>
      </c>
      <c r="L31" s="41">
        <v>5</v>
      </c>
    </row>
    <row r="32" spans="1:12" ht="32.25" thickBot="1" x14ac:dyDescent="0.3">
      <c r="H32" s="27" t="s">
        <v>221</v>
      </c>
      <c r="I32" s="28">
        <v>500</v>
      </c>
      <c r="J32" s="26">
        <v>140</v>
      </c>
      <c r="K32" s="26">
        <v>30</v>
      </c>
      <c r="L32" s="41">
        <v>10</v>
      </c>
    </row>
    <row r="33" spans="8:12" ht="32.25" thickBot="1" x14ac:dyDescent="0.3">
      <c r="H33" s="27" t="s">
        <v>133</v>
      </c>
      <c r="I33" s="28">
        <v>550</v>
      </c>
      <c r="J33" s="26">
        <v>175</v>
      </c>
      <c r="K33" s="26">
        <v>60</v>
      </c>
      <c r="L33" s="41">
        <v>30</v>
      </c>
    </row>
    <row r="34" spans="8:12" ht="32.25" thickBot="1" x14ac:dyDescent="0.3">
      <c r="H34" s="27" t="s">
        <v>132</v>
      </c>
      <c r="I34" s="28">
        <v>1000</v>
      </c>
      <c r="J34" s="26">
        <v>230</v>
      </c>
      <c r="K34" s="26">
        <v>60</v>
      </c>
      <c r="L34" s="41">
        <v>45</v>
      </c>
    </row>
    <row r="35" spans="8:12" ht="48" thickBot="1" x14ac:dyDescent="0.3">
      <c r="H35" s="27" t="s">
        <v>222</v>
      </c>
      <c r="I35" s="28">
        <v>0</v>
      </c>
      <c r="J35" s="26">
        <v>130</v>
      </c>
      <c r="K35" s="26">
        <v>30</v>
      </c>
      <c r="L35" s="42"/>
    </row>
    <row r="36" spans="8:12" ht="63.75" thickBot="1" x14ac:dyDescent="0.3">
      <c r="H36" s="27" t="s">
        <v>223</v>
      </c>
      <c r="I36" s="28">
        <v>100</v>
      </c>
      <c r="J36" s="26">
        <v>100</v>
      </c>
      <c r="K36" s="26">
        <v>30</v>
      </c>
      <c r="L36" s="42"/>
    </row>
    <row r="37" spans="8:12" ht="63.75" thickBot="1" x14ac:dyDescent="0.3">
      <c r="H37" s="27" t="s">
        <v>224</v>
      </c>
      <c r="I37" s="28">
        <v>200</v>
      </c>
      <c r="J37" s="26">
        <v>120</v>
      </c>
      <c r="K37" s="26">
        <v>60</v>
      </c>
      <c r="L37" s="42"/>
    </row>
    <row r="38" spans="8:12" ht="63.75" thickBot="1" x14ac:dyDescent="0.3">
      <c r="H38" s="27" t="s">
        <v>225</v>
      </c>
      <c r="I38" s="28">
        <v>350</v>
      </c>
      <c r="J38" s="26">
        <v>140</v>
      </c>
      <c r="K38" s="26">
        <v>60</v>
      </c>
      <c r="L38" s="42"/>
    </row>
    <row r="39" spans="8:12" ht="63.75" thickBot="1" x14ac:dyDescent="0.3">
      <c r="H39" s="27" t="s">
        <v>226</v>
      </c>
      <c r="I39" s="28"/>
      <c r="J39" s="26">
        <v>150</v>
      </c>
      <c r="K39" s="26">
        <v>60</v>
      </c>
      <c r="L39" s="42"/>
    </row>
    <row r="40" spans="8:12" ht="63.75" thickBot="1" x14ac:dyDescent="0.3">
      <c r="H40" s="27" t="s">
        <v>227</v>
      </c>
      <c r="I40" s="28"/>
      <c r="J40" s="26">
        <v>170</v>
      </c>
      <c r="K40" s="26">
        <v>90</v>
      </c>
      <c r="L40" s="42"/>
    </row>
    <row r="41" spans="8:12" ht="63.75" thickBot="1" x14ac:dyDescent="0.3">
      <c r="H41" s="27" t="s">
        <v>228</v>
      </c>
      <c r="I41" s="28"/>
      <c r="J41" s="26">
        <v>140</v>
      </c>
      <c r="K41" s="26">
        <v>90</v>
      </c>
      <c r="L41" s="43"/>
    </row>
    <row r="42" spans="8:12" ht="16.5" thickBot="1" x14ac:dyDescent="0.3">
      <c r="H42" s="27" t="s">
        <v>148</v>
      </c>
      <c r="I42" s="28">
        <v>250</v>
      </c>
      <c r="J42" s="26">
        <v>310</v>
      </c>
      <c r="K42" s="26">
        <v>90</v>
      </c>
      <c r="L42" s="41">
        <v>130</v>
      </c>
    </row>
    <row r="43" spans="8:12" ht="16.5" thickBot="1" x14ac:dyDescent="0.3">
      <c r="H43" s="27" t="s">
        <v>229</v>
      </c>
      <c r="I43" s="28">
        <v>600</v>
      </c>
      <c r="J43" s="26">
        <v>250</v>
      </c>
      <c r="K43" s="26">
        <v>60</v>
      </c>
      <c r="L43" s="41">
        <v>50</v>
      </c>
    </row>
    <row r="44" spans="8:12" ht="16.5" thickBot="1" x14ac:dyDescent="0.3">
      <c r="H44" s="27" t="s">
        <v>230</v>
      </c>
      <c r="I44" s="28">
        <v>600</v>
      </c>
      <c r="J44" s="26">
        <v>260</v>
      </c>
      <c r="K44" s="26">
        <v>60</v>
      </c>
      <c r="L44" s="41">
        <v>60</v>
      </c>
    </row>
    <row r="45" spans="8:12" ht="32.25" thickBot="1" x14ac:dyDescent="0.3">
      <c r="H45" s="27" t="s">
        <v>231</v>
      </c>
      <c r="I45" s="28">
        <v>175</v>
      </c>
      <c r="J45" s="26">
        <v>150</v>
      </c>
      <c r="K45" s="26">
        <v>30</v>
      </c>
      <c r="L45" s="41">
        <v>20</v>
      </c>
    </row>
    <row r="46" spans="8:12" ht="32.25" thickBot="1" x14ac:dyDescent="0.3">
      <c r="H46" s="27" t="s">
        <v>232</v>
      </c>
      <c r="I46" s="28">
        <v>300</v>
      </c>
      <c r="J46" s="26">
        <v>210</v>
      </c>
      <c r="K46" s="26">
        <v>30</v>
      </c>
      <c r="L46" s="41">
        <v>20</v>
      </c>
    </row>
    <row r="47" spans="8:12" ht="48" thickBot="1" x14ac:dyDescent="0.3">
      <c r="H47" s="27" t="s">
        <v>233</v>
      </c>
      <c r="I47" s="28">
        <v>140</v>
      </c>
      <c r="J47" s="26">
        <v>90</v>
      </c>
      <c r="K47" s="26">
        <v>30</v>
      </c>
      <c r="L47" s="41">
        <v>0</v>
      </c>
    </row>
    <row r="48" spans="8:12" ht="79.5" thickBot="1" x14ac:dyDescent="0.3">
      <c r="H48" s="27" t="s">
        <v>102</v>
      </c>
      <c r="I48" s="28">
        <v>350</v>
      </c>
      <c r="J48" s="26">
        <v>130</v>
      </c>
      <c r="K48" s="26">
        <v>30</v>
      </c>
      <c r="L48" s="41">
        <v>10</v>
      </c>
    </row>
    <row r="49" spans="8:12" ht="63.75" thickBot="1" x14ac:dyDescent="0.3">
      <c r="H49" s="27" t="s">
        <v>101</v>
      </c>
      <c r="I49" s="28">
        <v>300</v>
      </c>
      <c r="J49" s="26">
        <v>115</v>
      </c>
      <c r="K49" s="26">
        <v>30</v>
      </c>
      <c r="L49" s="41">
        <v>10</v>
      </c>
    </row>
    <row r="50" spans="8:12" ht="32.25" thickBot="1" x14ac:dyDescent="0.3">
      <c r="H50" s="27" t="s">
        <v>100</v>
      </c>
      <c r="I50" s="28">
        <v>600</v>
      </c>
      <c r="J50" s="26">
        <v>175</v>
      </c>
      <c r="K50" s="26">
        <v>30</v>
      </c>
      <c r="L50" s="41">
        <v>15</v>
      </c>
    </row>
    <row r="51" spans="8:12" ht="48" thickBot="1" x14ac:dyDescent="0.3">
      <c r="H51" s="27" t="s">
        <v>234</v>
      </c>
      <c r="I51" s="28">
        <v>350</v>
      </c>
      <c r="J51" s="26">
        <v>150</v>
      </c>
      <c r="K51" s="26">
        <v>60</v>
      </c>
      <c r="L51" s="41">
        <v>15</v>
      </c>
    </row>
    <row r="52" spans="8:12" ht="48" thickBot="1" x14ac:dyDescent="0.3">
      <c r="H52" s="27" t="s">
        <v>79</v>
      </c>
      <c r="I52" s="28">
        <v>600</v>
      </c>
      <c r="J52" s="26">
        <v>190</v>
      </c>
      <c r="K52" s="26">
        <v>60</v>
      </c>
      <c r="L52" s="41">
        <v>20</v>
      </c>
    </row>
    <row r="53" spans="8:12" ht="32.25" thickBot="1" x14ac:dyDescent="0.3">
      <c r="H53" s="27" t="s">
        <v>99</v>
      </c>
      <c r="I53" s="28">
        <v>500</v>
      </c>
      <c r="J53" s="26">
        <v>150</v>
      </c>
      <c r="K53" s="26">
        <v>30</v>
      </c>
      <c r="L53" s="41">
        <v>10</v>
      </c>
    </row>
    <row r="54" spans="8:12" ht="32.25" thickBot="1" x14ac:dyDescent="0.3">
      <c r="H54" s="27" t="s">
        <v>235</v>
      </c>
      <c r="I54" s="28">
        <v>280</v>
      </c>
      <c r="J54" s="26">
        <v>140</v>
      </c>
      <c r="K54" s="26">
        <v>60</v>
      </c>
      <c r="L54" s="41">
        <v>30</v>
      </c>
    </row>
    <row r="55" spans="8:12" ht="48" thickBot="1" x14ac:dyDescent="0.3">
      <c r="H55" s="27" t="s">
        <v>236</v>
      </c>
      <c r="I55" s="28">
        <v>450</v>
      </c>
      <c r="J55" s="26">
        <v>150</v>
      </c>
      <c r="K55" s="26">
        <v>30</v>
      </c>
      <c r="L55" s="41">
        <v>10</v>
      </c>
    </row>
    <row r="56" spans="8:12" ht="32.25" thickBot="1" x14ac:dyDescent="0.3">
      <c r="H56" s="27" t="s">
        <v>98</v>
      </c>
      <c r="I56" s="28">
        <v>450</v>
      </c>
      <c r="J56" s="26">
        <v>140</v>
      </c>
      <c r="K56" s="26">
        <v>60</v>
      </c>
      <c r="L56" s="41">
        <v>10</v>
      </c>
    </row>
    <row r="57" spans="8:12" ht="48" thickBot="1" x14ac:dyDescent="0.3">
      <c r="H57" s="27" t="s">
        <v>237</v>
      </c>
      <c r="I57" s="28">
        <v>300</v>
      </c>
      <c r="J57" s="26">
        <v>150</v>
      </c>
      <c r="K57" s="26">
        <v>30</v>
      </c>
      <c r="L57" s="41">
        <v>15</v>
      </c>
    </row>
    <row r="58" spans="8:12" ht="32.25" thickBot="1" x14ac:dyDescent="0.3">
      <c r="H58" s="27" t="s">
        <v>81</v>
      </c>
      <c r="I58" s="28">
        <v>600</v>
      </c>
      <c r="J58" s="26">
        <v>190</v>
      </c>
      <c r="K58" s="26">
        <v>60</v>
      </c>
      <c r="L58" s="41">
        <v>20</v>
      </c>
    </row>
    <row r="59" spans="8:12" ht="48" thickBot="1" x14ac:dyDescent="0.3">
      <c r="H59" s="27" t="s">
        <v>238</v>
      </c>
      <c r="I59" s="28">
        <v>300</v>
      </c>
      <c r="J59" s="26" t="s">
        <v>239</v>
      </c>
      <c r="K59" s="26">
        <v>60</v>
      </c>
      <c r="L59" s="41">
        <v>10</v>
      </c>
    </row>
    <row r="60" spans="8:12" ht="63.75" thickBot="1" x14ac:dyDescent="0.3">
      <c r="H60" s="27" t="s">
        <v>240</v>
      </c>
      <c r="I60" s="28">
        <v>200</v>
      </c>
      <c r="J60" s="26">
        <v>180</v>
      </c>
      <c r="K60" s="26">
        <v>60</v>
      </c>
      <c r="L60" s="41">
        <v>25</v>
      </c>
    </row>
    <row r="61" spans="8:12" ht="48" thickBot="1" x14ac:dyDescent="0.3">
      <c r="H61" s="27" t="s">
        <v>117</v>
      </c>
      <c r="I61" s="28">
        <v>280</v>
      </c>
      <c r="J61" s="26" t="s">
        <v>241</v>
      </c>
      <c r="K61" s="26">
        <v>60</v>
      </c>
      <c r="L61" s="41">
        <v>55</v>
      </c>
    </row>
    <row r="62" spans="8:12" ht="32.25" thickBot="1" x14ac:dyDescent="0.3">
      <c r="H62" s="27" t="s">
        <v>242</v>
      </c>
      <c r="I62" s="28">
        <v>200</v>
      </c>
      <c r="J62" s="26" t="s">
        <v>243</v>
      </c>
      <c r="K62" s="26">
        <v>90</v>
      </c>
      <c r="L62" s="41">
        <v>25</v>
      </c>
    </row>
    <row r="63" spans="8:12" ht="32.25" thickBot="1" x14ac:dyDescent="0.3">
      <c r="H63" s="27" t="s">
        <v>244</v>
      </c>
      <c r="I63" s="28">
        <v>600</v>
      </c>
      <c r="J63" s="26">
        <v>205</v>
      </c>
      <c r="K63" s="26">
        <v>30</v>
      </c>
      <c r="L63" s="41">
        <v>10</v>
      </c>
    </row>
    <row r="64" spans="8:12" ht="32.25" thickBot="1" x14ac:dyDescent="0.3">
      <c r="H64" s="27" t="s">
        <v>245</v>
      </c>
      <c r="I64" s="28">
        <v>650</v>
      </c>
      <c r="J64" s="26">
        <v>220</v>
      </c>
      <c r="K64" s="26">
        <v>60</v>
      </c>
      <c r="L64" s="41">
        <v>40</v>
      </c>
    </row>
    <row r="65" spans="8:12" ht="32.25" thickBot="1" x14ac:dyDescent="0.3">
      <c r="H65" s="27" t="s">
        <v>246</v>
      </c>
      <c r="I65" s="28">
        <v>500</v>
      </c>
      <c r="J65" s="26">
        <v>230</v>
      </c>
      <c r="K65" s="26">
        <v>30</v>
      </c>
      <c r="L65" s="41">
        <v>40</v>
      </c>
    </row>
    <row r="66" spans="8:12" ht="32.25" thickBot="1" x14ac:dyDescent="0.3">
      <c r="H66" s="27" t="s">
        <v>247</v>
      </c>
      <c r="I66" s="28">
        <v>0</v>
      </c>
      <c r="J66" s="26">
        <v>140</v>
      </c>
      <c r="K66" s="26">
        <v>60</v>
      </c>
      <c r="L66" s="44"/>
    </row>
    <row r="67" spans="8:12" ht="32.25" thickBot="1" x14ac:dyDescent="0.3">
      <c r="H67" s="27" t="s">
        <v>248</v>
      </c>
      <c r="I67" s="28">
        <v>20</v>
      </c>
      <c r="J67" s="26">
        <v>160</v>
      </c>
      <c r="K67" s="26">
        <v>90</v>
      </c>
      <c r="L67" s="44"/>
    </row>
    <row r="68" spans="8:12" ht="32.25" thickBot="1" x14ac:dyDescent="0.3">
      <c r="H68" s="27" t="s">
        <v>249</v>
      </c>
      <c r="I68" s="28">
        <v>80</v>
      </c>
      <c r="J68" s="26">
        <v>160</v>
      </c>
      <c r="K68" s="26">
        <v>90</v>
      </c>
      <c r="L68" s="44"/>
    </row>
    <row r="69" spans="8:12" ht="48" thickBot="1" x14ac:dyDescent="0.3">
      <c r="H69" s="27" t="s">
        <v>250</v>
      </c>
      <c r="I69" s="28">
        <v>100</v>
      </c>
      <c r="J69" s="26">
        <v>80</v>
      </c>
      <c r="K69" s="26">
        <v>90</v>
      </c>
      <c r="L69" s="44"/>
    </row>
    <row r="70" spans="8:12" ht="48" thickBot="1" x14ac:dyDescent="0.3">
      <c r="H70" s="27" t="s">
        <v>251</v>
      </c>
      <c r="I70" s="28">
        <v>100</v>
      </c>
      <c r="J70" s="26">
        <v>100</v>
      </c>
      <c r="K70" s="26">
        <v>30</v>
      </c>
      <c r="L70" s="41">
        <v>10</v>
      </c>
    </row>
    <row r="71" spans="8:12" ht="48" thickBot="1" x14ac:dyDescent="0.3">
      <c r="H71" s="27" t="s">
        <v>252</v>
      </c>
      <c r="I71" s="28">
        <v>250</v>
      </c>
      <c r="J71" s="26">
        <v>190</v>
      </c>
      <c r="K71" s="26">
        <v>30</v>
      </c>
      <c r="L71" s="41">
        <v>30</v>
      </c>
    </row>
    <row r="72" spans="8:12" ht="48" thickBot="1" x14ac:dyDescent="0.3">
      <c r="H72" s="27" t="s">
        <v>253</v>
      </c>
      <c r="I72" s="28">
        <v>300</v>
      </c>
      <c r="J72" s="26">
        <v>205</v>
      </c>
      <c r="K72" s="26">
        <v>30</v>
      </c>
      <c r="L72" s="41">
        <v>30</v>
      </c>
    </row>
    <row r="73" spans="8:12" ht="48" thickBot="1" x14ac:dyDescent="0.3">
      <c r="H73" s="27" t="s">
        <v>254</v>
      </c>
      <c r="I73" s="28">
        <v>250</v>
      </c>
      <c r="J73" s="26">
        <v>100</v>
      </c>
      <c r="K73" s="26">
        <v>60</v>
      </c>
      <c r="L73" s="41">
        <v>70</v>
      </c>
    </row>
    <row r="74" spans="8:12" ht="63.75" thickBot="1" x14ac:dyDescent="0.3">
      <c r="H74" s="27" t="s">
        <v>129</v>
      </c>
      <c r="I74" s="28">
        <v>150</v>
      </c>
      <c r="J74" s="26">
        <v>110</v>
      </c>
      <c r="K74" s="26">
        <v>60</v>
      </c>
      <c r="L74" s="41">
        <v>30</v>
      </c>
    </row>
    <row r="75" spans="8:12" ht="48" thickBot="1" x14ac:dyDescent="0.3">
      <c r="H75" s="27" t="s">
        <v>255</v>
      </c>
      <c r="I75" s="28">
        <v>700</v>
      </c>
      <c r="J75" s="26">
        <v>260</v>
      </c>
      <c r="K75" s="26">
        <v>60</v>
      </c>
      <c r="L75" s="41">
        <v>75</v>
      </c>
    </row>
    <row r="76" spans="8:12" ht="32.25" thickBot="1" x14ac:dyDescent="0.3">
      <c r="H76" s="27" t="s">
        <v>256</v>
      </c>
      <c r="I76" s="28">
        <v>1000</v>
      </c>
      <c r="J76" s="26">
        <v>320</v>
      </c>
      <c r="K76" s="26">
        <v>90</v>
      </c>
      <c r="L76" s="41">
        <v>75</v>
      </c>
    </row>
    <row r="77" spans="8:12" ht="16.5" thickBot="1" x14ac:dyDescent="0.3">
      <c r="H77" s="27" t="s">
        <v>144</v>
      </c>
      <c r="I77" s="28">
        <v>400</v>
      </c>
      <c r="J77" s="26">
        <v>285</v>
      </c>
      <c r="K77" s="26">
        <v>60</v>
      </c>
      <c r="L77" s="41">
        <v>80</v>
      </c>
    </row>
    <row r="78" spans="8:12" ht="16.5" thickBot="1" x14ac:dyDescent="0.3">
      <c r="H78" s="27" t="s">
        <v>257</v>
      </c>
      <c r="I78" s="28">
        <v>650</v>
      </c>
      <c r="J78" s="26">
        <v>250</v>
      </c>
      <c r="K78" s="26">
        <v>60</v>
      </c>
      <c r="L78" s="41">
        <v>85</v>
      </c>
    </row>
    <row r="79" spans="8:12" ht="16.5" thickBot="1" x14ac:dyDescent="0.3">
      <c r="H79" s="27" t="s">
        <v>258</v>
      </c>
      <c r="I79" s="28">
        <v>200</v>
      </c>
      <c r="J79" s="26">
        <v>160</v>
      </c>
      <c r="K79" s="26">
        <v>90</v>
      </c>
      <c r="L79" s="41">
        <v>60</v>
      </c>
    </row>
    <row r="80" spans="8:12" ht="32.25" thickBot="1" x14ac:dyDescent="0.3">
      <c r="H80" s="27" t="s">
        <v>259</v>
      </c>
      <c r="I80" s="28">
        <v>680</v>
      </c>
      <c r="J80" s="26" t="s">
        <v>260</v>
      </c>
      <c r="K80" s="26">
        <v>30</v>
      </c>
      <c r="L80" s="41">
        <v>15</v>
      </c>
    </row>
    <row r="81" spans="8:12" ht="32.25" thickBot="1" x14ac:dyDescent="0.3">
      <c r="H81" s="27" t="s">
        <v>261</v>
      </c>
      <c r="I81" s="28">
        <v>600</v>
      </c>
      <c r="J81" s="26" t="s">
        <v>262</v>
      </c>
      <c r="K81" s="26">
        <v>60</v>
      </c>
      <c r="L81" s="41">
        <v>30</v>
      </c>
    </row>
  </sheetData>
  <mergeCells count="4">
    <mergeCell ref="H1:H2"/>
    <mergeCell ref="I1:I2"/>
    <mergeCell ref="J1:J2"/>
    <mergeCell ref="K1:K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L28" sqref="L28"/>
    </sheetView>
  </sheetViews>
  <sheetFormatPr baseColWidth="10" defaultRowHeight="15" x14ac:dyDescent="0.25"/>
  <cols>
    <col min="1" max="1" width="15.7109375" customWidth="1"/>
    <col min="5" max="5" width="13" customWidth="1"/>
    <col min="19" max="19" width="28" bestFit="1" customWidth="1"/>
  </cols>
  <sheetData>
    <row r="1" spans="1:21" ht="19.5" thickBot="1" x14ac:dyDescent="0.4">
      <c r="A1" s="8" t="s">
        <v>29</v>
      </c>
      <c r="C1" t="s">
        <v>156</v>
      </c>
      <c r="E1" t="s">
        <v>287</v>
      </c>
      <c r="G1" t="s">
        <v>384</v>
      </c>
      <c r="I1" t="s">
        <v>36</v>
      </c>
      <c r="L1" s="46" t="s">
        <v>301</v>
      </c>
      <c r="M1" s="47" t="s">
        <v>302</v>
      </c>
      <c r="P1" t="s">
        <v>319</v>
      </c>
      <c r="R1" s="46" t="s">
        <v>302</v>
      </c>
      <c r="S1" s="53" t="s">
        <v>311</v>
      </c>
      <c r="T1" s="53" t="s">
        <v>312</v>
      </c>
      <c r="U1" s="47" t="s">
        <v>313</v>
      </c>
    </row>
    <row r="2" spans="1:21" ht="15.75" thickBot="1" x14ac:dyDescent="0.3">
      <c r="A2" s="9" t="s">
        <v>20</v>
      </c>
      <c r="C2" t="s">
        <v>157</v>
      </c>
      <c r="E2">
        <v>0</v>
      </c>
      <c r="G2">
        <v>0</v>
      </c>
      <c r="I2" t="s">
        <v>290</v>
      </c>
      <c r="L2" s="48" t="s">
        <v>303</v>
      </c>
      <c r="M2" s="49">
        <v>2</v>
      </c>
      <c r="P2" t="s">
        <v>309</v>
      </c>
      <c r="R2" s="54">
        <v>1</v>
      </c>
      <c r="S2" s="55">
        <v>0</v>
      </c>
      <c r="T2" s="56" t="s">
        <v>314</v>
      </c>
      <c r="U2" s="57">
        <v>2</v>
      </c>
    </row>
    <row r="3" spans="1:21" ht="15.75" thickBot="1" x14ac:dyDescent="0.3">
      <c r="A3" s="9" t="s">
        <v>21</v>
      </c>
      <c r="C3" t="s">
        <v>155</v>
      </c>
      <c r="E3">
        <v>20</v>
      </c>
      <c r="G3">
        <v>-20</v>
      </c>
      <c r="I3" t="s">
        <v>292</v>
      </c>
      <c r="L3" s="48" t="s">
        <v>304</v>
      </c>
      <c r="M3" s="49">
        <v>1</v>
      </c>
      <c r="P3" t="s">
        <v>310</v>
      </c>
      <c r="R3" s="54">
        <v>2</v>
      </c>
      <c r="S3" s="55">
        <v>0</v>
      </c>
      <c r="T3" s="56" t="s">
        <v>314</v>
      </c>
      <c r="U3" s="57">
        <v>2</v>
      </c>
    </row>
    <row r="4" spans="1:21" ht="15.75" thickBot="1" x14ac:dyDescent="0.3">
      <c r="A4" s="9" t="s">
        <v>22</v>
      </c>
      <c r="C4" t="s">
        <v>152</v>
      </c>
      <c r="I4" t="s">
        <v>291</v>
      </c>
      <c r="L4" s="48" t="s">
        <v>305</v>
      </c>
      <c r="M4" s="49">
        <v>1</v>
      </c>
      <c r="R4" s="54">
        <v>1</v>
      </c>
      <c r="S4" s="55">
        <v>4</v>
      </c>
      <c r="T4" s="56" t="s">
        <v>315</v>
      </c>
      <c r="U4" s="57">
        <v>1.5</v>
      </c>
    </row>
    <row r="5" spans="1:21" ht="15.75" thickBot="1" x14ac:dyDescent="0.3">
      <c r="A5" s="9" t="s">
        <v>23</v>
      </c>
      <c r="C5" t="s">
        <v>158</v>
      </c>
      <c r="I5" t="s">
        <v>293</v>
      </c>
      <c r="L5" s="48" t="s">
        <v>306</v>
      </c>
      <c r="M5" s="49">
        <v>1</v>
      </c>
      <c r="R5" s="54">
        <v>2</v>
      </c>
      <c r="S5" s="55">
        <v>6</v>
      </c>
      <c r="T5" s="56" t="s">
        <v>315</v>
      </c>
      <c r="U5" s="57">
        <v>1.5</v>
      </c>
    </row>
    <row r="6" spans="1:21" ht="15.75" thickBot="1" x14ac:dyDescent="0.3">
      <c r="A6" s="9" t="s">
        <v>14</v>
      </c>
      <c r="C6" t="s">
        <v>151</v>
      </c>
      <c r="I6" t="s">
        <v>294</v>
      </c>
      <c r="L6" s="48" t="s">
        <v>307</v>
      </c>
      <c r="M6" s="49">
        <v>1</v>
      </c>
      <c r="R6" s="54">
        <v>1</v>
      </c>
      <c r="S6" s="55">
        <v>10</v>
      </c>
      <c r="T6" s="56" t="s">
        <v>316</v>
      </c>
      <c r="U6" s="57">
        <v>1</v>
      </c>
    </row>
    <row r="7" spans="1:21" ht="26.25" thickBot="1" x14ac:dyDescent="0.3">
      <c r="A7" s="10" t="s">
        <v>27</v>
      </c>
      <c r="I7" t="s">
        <v>510</v>
      </c>
      <c r="L7" s="50" t="s">
        <v>308</v>
      </c>
      <c r="M7" s="51">
        <v>2</v>
      </c>
      <c r="R7" s="54">
        <v>2</v>
      </c>
      <c r="S7" s="55">
        <v>14</v>
      </c>
      <c r="T7" s="56" t="s">
        <v>316</v>
      </c>
      <c r="U7" s="57">
        <v>1</v>
      </c>
    </row>
    <row r="8" spans="1:21" ht="26.25" thickBot="1" x14ac:dyDescent="0.3">
      <c r="A8" s="10" t="s">
        <v>26</v>
      </c>
      <c r="I8" t="s">
        <v>512</v>
      </c>
      <c r="R8" s="54">
        <v>1</v>
      </c>
      <c r="S8" s="55">
        <v>19</v>
      </c>
      <c r="T8" s="56" t="s">
        <v>317</v>
      </c>
      <c r="U8" s="57">
        <v>0.5</v>
      </c>
    </row>
    <row r="9" spans="1:21" ht="15.75" thickBot="1" x14ac:dyDescent="0.3">
      <c r="A9" s="9" t="s">
        <v>17</v>
      </c>
      <c r="I9" t="s">
        <v>511</v>
      </c>
      <c r="R9" s="54">
        <v>2</v>
      </c>
      <c r="S9" s="55">
        <v>25</v>
      </c>
      <c r="T9" s="56" t="s">
        <v>317</v>
      </c>
      <c r="U9" s="57">
        <v>0.5</v>
      </c>
    </row>
    <row r="10" spans="1:21" x14ac:dyDescent="0.25">
      <c r="A10" s="7" t="s">
        <v>18</v>
      </c>
      <c r="I10" t="s">
        <v>513</v>
      </c>
      <c r="R10" s="54">
        <v>1</v>
      </c>
      <c r="S10" s="55">
        <v>33</v>
      </c>
      <c r="T10" s="56" t="s">
        <v>318</v>
      </c>
      <c r="U10" s="57">
        <v>0</v>
      </c>
    </row>
    <row r="11" spans="1:21" x14ac:dyDescent="0.25">
      <c r="I11" t="s">
        <v>514</v>
      </c>
      <c r="R11" s="58">
        <v>2</v>
      </c>
      <c r="S11" s="55">
        <v>39</v>
      </c>
      <c r="T11" s="59" t="s">
        <v>318</v>
      </c>
      <c r="U11" s="60">
        <v>0</v>
      </c>
    </row>
    <row r="12" spans="1:21" x14ac:dyDescent="0.25">
      <c r="I12" t="s">
        <v>515</v>
      </c>
    </row>
  </sheetData>
  <pageMargins left="0.7" right="0.7" top="0.78740157499999996" bottom="0.78740157499999996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DBE_Doku Schlag</vt:lpstr>
      <vt:lpstr>Dünger</vt:lpstr>
      <vt:lpstr>Datenblatt Kultur</vt:lpstr>
      <vt:lpstr>Abschlag Vor-Zwischenfrucht</vt:lpstr>
      <vt:lpstr>Bilanzkategorien</vt:lpstr>
      <vt:lpstr>Bilanzkategorie</vt:lpstr>
      <vt:lpstr>Boden_Grenze</vt:lpstr>
      <vt:lpstr>Einheit</vt:lpstr>
      <vt:lpstr>Flaeche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2021-02-25T14:09:38Z</dcterms:modified>
</cp:coreProperties>
</file>