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2023\"/>
    </mc:Choice>
  </mc:AlternateContent>
  <bookViews>
    <workbookView showSheetTabs="0" xWindow="0" yWindow="0" windowWidth="28800" windowHeight="11700"/>
  </bookViews>
  <sheets>
    <sheet name="Gießwagen" sheetId="2" r:id="rId1"/>
  </sheets>
  <externalReferences>
    <externalReference r:id="rId2"/>
    <externalReference r:id="rId3"/>
    <externalReference r:id="rId4"/>
    <externalReference r:id="rId5"/>
  </externalReferences>
  <definedNames>
    <definedName name="_ABW">'[1]vK Querverteilung'!$C$15:$C$134,'[1]vK Querverteilung'!$H$15:$H$134,'[1]vK Querverteilung'!$M$15:$M$134,'[1]vK Querverteilung'!$R$15:$R$134</definedName>
    <definedName name="_Fill" hidden="1">[2]MESS!$AC$184:$AC$233</definedName>
    <definedName name="_MW">'[1]vK Querverteilung'!$B$15:$B$74,'[1]vK Querverteilung'!$G$15:$G$74,'[1]vK Querverteilung'!$L$15:$L$74,'[1]vK Querverteilung'!$Q$15:$Q$74</definedName>
    <definedName name="_spb2">#REF!,#REF!,#REF!</definedName>
    <definedName name="_spd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>#REF!</definedName>
    <definedName name="_xlnm.Print_Area" localSheetId="0">Gießwagen!$A$1:$N$28</definedName>
    <definedName name="Messwerte">'[1]vK Querverteilung'!$B$15:$B$74,'[1]vK Querverteilung'!$G$15:$G$74</definedName>
    <definedName name="spAnzahlQ">#REF!,#REF!,#REF!,#REF!,#REF!</definedName>
    <definedName name="spb">#REF!</definedName>
    <definedName name="spd">'[3]VK-Berechnung, Düsenausstoß'!$D$17:$D$76</definedName>
    <definedName name="spi">'[4]VK-Berechnung, Düsenausstoß'!$I$22:$I$61</definedName>
    <definedName name="spk">'[4]VK-Berechnung, Düsenausstoß'!$K$22:$K$61</definedName>
    <definedName name="spMaxQ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2" l="1"/>
  <c r="E26" i="2"/>
  <c r="D26" i="2"/>
  <c r="L23" i="2"/>
  <c r="K23" i="2"/>
  <c r="J23" i="2"/>
  <c r="I23" i="2"/>
  <c r="H23" i="2"/>
  <c r="G23" i="2"/>
  <c r="F23" i="2"/>
  <c r="E23" i="2"/>
  <c r="D23" i="2"/>
  <c r="C23" i="2"/>
  <c r="G20" i="2"/>
  <c r="H13" i="2"/>
  <c r="H12" i="2"/>
  <c r="H11" i="2"/>
  <c r="H10" i="2"/>
  <c r="H9" i="2"/>
  <c r="G9" i="2"/>
  <c r="C9" i="2"/>
  <c r="K26" i="2" s="1"/>
  <c r="B9" i="2"/>
  <c r="H8" i="2"/>
  <c r="H7" i="2"/>
  <c r="M6" i="2"/>
  <c r="L6" i="2"/>
  <c r="K6" i="2"/>
  <c r="J6" i="2"/>
  <c r="I6" i="2"/>
  <c r="H6" i="2"/>
  <c r="H5" i="2"/>
  <c r="H4" i="2"/>
  <c r="H14" i="2" s="1"/>
  <c r="C12" i="2" s="1"/>
  <c r="E12" i="2" s="1"/>
  <c r="B20" i="2" l="1"/>
  <c r="I10" i="2"/>
  <c r="I5" i="2"/>
  <c r="J5" i="2"/>
  <c r="M5" i="2"/>
  <c r="F26" i="2"/>
  <c r="G26" i="2"/>
  <c r="H26" i="2"/>
  <c r="I26" i="2"/>
  <c r="J26" i="2"/>
  <c r="C26" i="2"/>
  <c r="J10" i="2" l="1"/>
  <c r="L5" i="2"/>
  <c r="K5" i="2"/>
  <c r="E25" i="2"/>
  <c r="L25" i="2"/>
  <c r="D25" i="2"/>
  <c r="J25" i="2"/>
  <c r="G25" i="2"/>
  <c r="K25" i="2"/>
  <c r="C25" i="2"/>
  <c r="B25" i="2"/>
  <c r="I25" i="2"/>
  <c r="H25" i="2"/>
  <c r="F25" i="2"/>
</calcChain>
</file>

<file path=xl/sharedStrings.xml><?xml version="1.0" encoding="utf-8"?>
<sst xmlns="http://schemas.openxmlformats.org/spreadsheetml/2006/main" count="8" uniqueCount="8">
  <si>
    <t>Eingaben zur Berechnung der Fahrgeschwindigkeit und Wasseraufwandmenge</t>
  </si>
  <si>
    <t>02</t>
  </si>
  <si>
    <t>Gießwagenbreite</t>
  </si>
  <si>
    <t>ausgelitert (l/min)</t>
  </si>
  <si>
    <t>Spritzdruck</t>
  </si>
  <si>
    <t>Düsenabstand</t>
  </si>
  <si>
    <t>Wasseraufwandmenge</t>
  </si>
  <si>
    <t>Düsenfarbe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</si>
</sst>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\ &quot;m³/h&quot;"/>
    <numFmt numFmtId="165" formatCode="0\ &quot;s&quot;"/>
    <numFmt numFmtId="166" formatCode="0\ &quot;l/min&quot;"/>
    <numFmt numFmtId="167" formatCode="0\ &quot;m&quot;"/>
    <numFmt numFmtId="168" formatCode="0\ &quot;m/min&quot;"/>
    <numFmt numFmtId="169" formatCode="0.0\ &quot;km/h&quot;"/>
    <numFmt numFmtId="170" formatCode="0.00\ &quot;km/h&quot;"/>
    <numFmt numFmtId="171" formatCode="0.00\ &quot;l/min&quot;"/>
    <numFmt numFmtId="172" formatCode="0.00\ &quot;m³/h&quot;"/>
    <numFmt numFmtId="173" formatCode="0.0\ &quot;m&quot;"/>
    <numFmt numFmtId="174" formatCode="0.0"/>
    <numFmt numFmtId="175" formatCode="0.0\ &quot;bar&quot;"/>
    <numFmt numFmtId="176" formatCode="0\ &quot;l/ha&quot;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F1F0EA"/>
        <bgColor indexed="64"/>
      </patternFill>
    </fill>
    <fill>
      <patternFill patternType="solid">
        <fgColor rgb="FF0089B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</cellStyleXfs>
  <cellXfs count="78">
    <xf numFmtId="0" fontId="0" fillId="0" borderId="0" xfId="0"/>
    <xf numFmtId="0" fontId="1" fillId="2" borderId="0" xfId="1" applyFill="1" applyProtection="1">
      <protection hidden="1"/>
    </xf>
    <xf numFmtId="0" fontId="5" fillId="3" borderId="0" xfId="2" applyFont="1" applyFill="1" applyAlignment="1" applyProtection="1">
      <protection hidden="1"/>
    </xf>
    <xf numFmtId="0" fontId="4" fillId="3" borderId="0" xfId="2" applyFill="1" applyProtection="1">
      <protection hidden="1"/>
    </xf>
    <xf numFmtId="0" fontId="5" fillId="2" borderId="0" xfId="2" applyFont="1" applyFill="1" applyAlignment="1" applyProtection="1">
      <protection hidden="1"/>
    </xf>
    <xf numFmtId="0" fontId="6" fillId="2" borderId="0" xfId="3" applyFill="1" applyBorder="1" applyAlignment="1" applyProtection="1">
      <alignment horizontal="center"/>
      <protection hidden="1"/>
    </xf>
    <xf numFmtId="0" fontId="4" fillId="2" borderId="0" xfId="2" applyFill="1" applyProtection="1">
      <protection hidden="1"/>
    </xf>
    <xf numFmtId="0" fontId="8" fillId="2" borderId="0" xfId="4" applyFont="1" applyFill="1" applyProtection="1">
      <protection hidden="1"/>
    </xf>
    <xf numFmtId="164" fontId="3" fillId="2" borderId="1" xfId="4" applyNumberFormat="1" applyFont="1" applyFill="1" applyBorder="1" applyAlignment="1" applyProtection="1">
      <alignment horizontal="center"/>
      <protection hidden="1"/>
    </xf>
    <xf numFmtId="165" fontId="4" fillId="4" borderId="1" xfId="2" applyNumberFormat="1" applyFill="1" applyBorder="1" applyAlignment="1" applyProtection="1">
      <alignment horizontal="center"/>
      <protection locked="0"/>
    </xf>
    <xf numFmtId="0" fontId="3" fillId="2" borderId="1" xfId="4" applyFont="1" applyFill="1" applyBorder="1" applyAlignment="1" applyProtection="1">
      <alignment horizontal="center" vertical="center"/>
      <protection hidden="1"/>
    </xf>
    <xf numFmtId="0" fontId="7" fillId="2" borderId="0" xfId="5" applyFill="1" applyProtection="1">
      <protection hidden="1"/>
    </xf>
    <xf numFmtId="166" fontId="3" fillId="2" borderId="1" xfId="4" applyNumberFormat="1" applyFont="1" applyFill="1" applyBorder="1" applyAlignment="1" applyProtection="1">
      <alignment horizontal="center"/>
      <protection hidden="1"/>
    </xf>
    <xf numFmtId="167" fontId="4" fillId="4" borderId="1" xfId="2" applyNumberFormat="1" applyFill="1" applyBorder="1" applyAlignment="1" applyProtection="1">
      <alignment horizontal="center"/>
      <protection locked="0"/>
    </xf>
    <xf numFmtId="0" fontId="1" fillId="2" borderId="0" xfId="4" applyFont="1" applyFill="1" applyProtection="1">
      <protection hidden="1"/>
    </xf>
    <xf numFmtId="168" fontId="3" fillId="2" borderId="1" xfId="5" applyNumberFormat="1" applyFont="1" applyFill="1" applyBorder="1" applyProtection="1">
      <protection hidden="1"/>
    </xf>
    <xf numFmtId="169" fontId="3" fillId="2" borderId="1" xfId="5" applyNumberFormat="1" applyFont="1" applyFill="1" applyBorder="1" applyProtection="1">
      <protection hidden="1"/>
    </xf>
    <xf numFmtId="170" fontId="4" fillId="4" borderId="1" xfId="2" applyNumberFormat="1" applyFill="1" applyBorder="1" applyAlignment="1" applyProtection="1">
      <alignment horizontal="center"/>
      <protection locked="0"/>
    </xf>
    <xf numFmtId="168" fontId="3" fillId="2" borderId="1" xfId="1" applyNumberFormat="1" applyFont="1" applyFill="1" applyBorder="1" applyAlignment="1" applyProtection="1">
      <alignment horizontal="center" vertical="center"/>
      <protection hidden="1"/>
    </xf>
    <xf numFmtId="171" fontId="3" fillId="2" borderId="1" xfId="4" applyNumberFormat="1" applyFont="1" applyFill="1" applyBorder="1" applyAlignment="1" applyProtection="1">
      <alignment horizontal="center"/>
      <protection hidden="1"/>
    </xf>
    <xf numFmtId="49" fontId="4" fillId="4" borderId="1" xfId="2" applyNumberFormat="1" applyFill="1" applyBorder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 vertical="center"/>
      <protection hidden="1"/>
    </xf>
    <xf numFmtId="171" fontId="4" fillId="4" borderId="1" xfId="2" applyNumberFormat="1" applyFill="1" applyBorder="1" applyAlignment="1" applyProtection="1">
      <alignment horizontal="center"/>
      <protection locked="0"/>
    </xf>
    <xf numFmtId="173" fontId="4" fillId="4" borderId="1" xfId="2" applyNumberFormat="1" applyFill="1" applyBorder="1" applyAlignment="1" applyProtection="1">
      <alignment horizontal="center"/>
      <protection locked="0"/>
    </xf>
    <xf numFmtId="0" fontId="3" fillId="2" borderId="0" xfId="4" applyFont="1" applyFill="1" applyProtection="1">
      <protection hidden="1"/>
    </xf>
    <xf numFmtId="0" fontId="7" fillId="2" borderId="0" xfId="1" applyFont="1" applyFill="1" applyAlignment="1" applyProtection="1">
      <alignment horizontal="center"/>
      <protection hidden="1"/>
    </xf>
    <xf numFmtId="174" fontId="8" fillId="2" borderId="0" xfId="4" applyNumberFormat="1" applyFont="1" applyFill="1" applyProtection="1">
      <protection hidden="1"/>
    </xf>
    <xf numFmtId="175" fontId="4" fillId="4" borderId="1" xfId="2" applyNumberFormat="1" applyFill="1" applyBorder="1" applyAlignment="1" applyProtection="1">
      <alignment horizontal="center"/>
      <protection locked="0"/>
    </xf>
    <xf numFmtId="0" fontId="9" fillId="2" borderId="0" xfId="1" applyFont="1" applyFill="1" applyAlignment="1" applyProtection="1">
      <alignment horizontal="center"/>
      <protection hidden="1"/>
    </xf>
    <xf numFmtId="176" fontId="3" fillId="2" borderId="1" xfId="1" applyNumberFormat="1" applyFont="1" applyFill="1" applyBorder="1" applyAlignment="1" applyProtection="1">
      <alignment horizontal="center"/>
      <protection hidden="1"/>
    </xf>
    <xf numFmtId="2" fontId="1" fillId="2" borderId="0" xfId="1" applyNumberFormat="1" applyFill="1" applyBorder="1" applyProtection="1">
      <protection hidden="1"/>
    </xf>
    <xf numFmtId="176" fontId="10" fillId="2" borderId="5" xfId="4" applyNumberFormat="1" applyFont="1" applyFill="1" applyBorder="1" applyAlignment="1" applyProtection="1">
      <alignment horizontal="center" vertical="center"/>
      <protection hidden="1"/>
    </xf>
    <xf numFmtId="175" fontId="10" fillId="5" borderId="4" xfId="4" applyNumberFormat="1" applyFont="1" applyFill="1" applyBorder="1" applyAlignment="1" applyProtection="1">
      <alignment horizontal="center" vertical="center"/>
      <protection hidden="1"/>
    </xf>
    <xf numFmtId="175" fontId="10" fillId="6" borderId="4" xfId="4" applyNumberFormat="1" applyFont="1" applyFill="1" applyBorder="1" applyAlignment="1" applyProtection="1">
      <alignment horizontal="center" vertical="center"/>
      <protection hidden="1"/>
    </xf>
    <xf numFmtId="175" fontId="10" fillId="7" borderId="4" xfId="4" applyNumberFormat="1" applyFont="1" applyFill="1" applyBorder="1" applyAlignment="1" applyProtection="1">
      <alignment horizontal="center" vertical="center"/>
      <protection hidden="1"/>
    </xf>
    <xf numFmtId="175" fontId="11" fillId="8" borderId="4" xfId="4" applyNumberFormat="1" applyFont="1" applyFill="1" applyBorder="1" applyAlignment="1" applyProtection="1">
      <alignment horizontal="center" vertical="center"/>
      <protection hidden="1"/>
    </xf>
    <xf numFmtId="175" fontId="11" fillId="9" borderId="4" xfId="4" applyNumberFormat="1" applyFont="1" applyFill="1" applyBorder="1" applyAlignment="1" applyProtection="1">
      <alignment horizontal="center" vertical="center"/>
      <protection hidden="1"/>
    </xf>
    <xf numFmtId="175" fontId="11" fillId="10" borderId="4" xfId="4" applyNumberFormat="1" applyFont="1" applyFill="1" applyBorder="1" applyAlignment="1" applyProtection="1">
      <alignment horizontal="center" vertical="center"/>
      <protection hidden="1"/>
    </xf>
    <xf numFmtId="175" fontId="11" fillId="11" borderId="4" xfId="4" applyNumberFormat="1" applyFont="1" applyFill="1" applyBorder="1" applyAlignment="1" applyProtection="1">
      <alignment horizontal="center" vertical="center"/>
      <protection hidden="1"/>
    </xf>
    <xf numFmtId="175" fontId="10" fillId="12" borderId="4" xfId="4" applyNumberFormat="1" applyFont="1" applyFill="1" applyBorder="1" applyAlignment="1" applyProtection="1">
      <alignment horizontal="center" vertical="center"/>
      <protection hidden="1"/>
    </xf>
    <xf numFmtId="175" fontId="10" fillId="13" borderId="5" xfId="4" applyNumberFormat="1" applyFont="1" applyFill="1" applyBorder="1" applyAlignment="1" applyProtection="1">
      <alignment horizontal="center" vertical="center"/>
      <protection hidden="1"/>
    </xf>
    <xf numFmtId="175" fontId="10" fillId="14" borderId="1" xfId="4" applyNumberFormat="1" applyFont="1" applyFill="1" applyBorder="1" applyAlignment="1" applyProtection="1">
      <alignment horizontal="center" vertical="center"/>
      <protection hidden="1"/>
    </xf>
    <xf numFmtId="176" fontId="12" fillId="4" borderId="1" xfId="2" applyNumberFormat="1" applyFont="1" applyFill="1" applyBorder="1" applyAlignment="1" applyProtection="1">
      <alignment horizontal="center" vertical="center"/>
      <protection locked="0"/>
    </xf>
    <xf numFmtId="175" fontId="10" fillId="5" borderId="1" xfId="4" applyNumberFormat="1" applyFont="1" applyFill="1" applyBorder="1" applyAlignment="1" applyProtection="1">
      <alignment horizontal="center" vertical="center"/>
      <protection hidden="1"/>
    </xf>
    <xf numFmtId="175" fontId="10" fillId="6" borderId="1" xfId="4" applyNumberFormat="1" applyFont="1" applyFill="1" applyBorder="1" applyAlignment="1" applyProtection="1">
      <alignment horizontal="center" vertical="center"/>
      <protection hidden="1"/>
    </xf>
    <xf numFmtId="175" fontId="10" fillId="7" borderId="1" xfId="4" applyNumberFormat="1" applyFont="1" applyFill="1" applyBorder="1" applyAlignment="1" applyProtection="1">
      <alignment horizontal="center" vertical="center"/>
      <protection hidden="1"/>
    </xf>
    <xf numFmtId="175" fontId="11" fillId="8" borderId="1" xfId="4" applyNumberFormat="1" applyFont="1" applyFill="1" applyBorder="1" applyAlignment="1" applyProtection="1">
      <alignment horizontal="center" vertical="center"/>
      <protection hidden="1"/>
    </xf>
    <xf numFmtId="175" fontId="11" fillId="9" borderId="1" xfId="4" applyNumberFormat="1" applyFont="1" applyFill="1" applyBorder="1" applyAlignment="1" applyProtection="1">
      <alignment horizontal="center" vertical="center"/>
      <protection hidden="1"/>
    </xf>
    <xf numFmtId="175" fontId="11" fillId="10" borderId="1" xfId="4" applyNumberFormat="1" applyFont="1" applyFill="1" applyBorder="1" applyAlignment="1" applyProtection="1">
      <alignment horizontal="center" vertical="center"/>
      <protection hidden="1"/>
    </xf>
    <xf numFmtId="175" fontId="11" fillId="11" borderId="1" xfId="4" applyNumberFormat="1" applyFont="1" applyFill="1" applyBorder="1" applyAlignment="1" applyProtection="1">
      <alignment horizontal="center" vertical="center"/>
      <protection hidden="1"/>
    </xf>
    <xf numFmtId="175" fontId="10" fillId="12" borderId="1" xfId="4" applyNumberFormat="1" applyFont="1" applyFill="1" applyBorder="1" applyAlignment="1" applyProtection="1">
      <alignment horizontal="center" vertical="center"/>
      <protection hidden="1"/>
    </xf>
    <xf numFmtId="175" fontId="10" fillId="13" borderId="6" xfId="4" applyNumberFormat="1" applyFont="1" applyFill="1" applyBorder="1" applyAlignment="1" applyProtection="1">
      <alignment horizontal="center" vertical="center"/>
      <protection hidden="1"/>
    </xf>
    <xf numFmtId="171" fontId="3" fillId="2" borderId="1" xfId="4" applyNumberFormat="1" applyFont="1" applyFill="1" applyBorder="1" applyAlignment="1" applyProtection="1">
      <alignment horizontal="center" shrinkToFit="1"/>
      <protection hidden="1"/>
    </xf>
    <xf numFmtId="172" fontId="3" fillId="2" borderId="1" xfId="4" applyNumberFormat="1" applyFont="1" applyFill="1" applyBorder="1" applyAlignment="1" applyProtection="1">
      <alignment horizontal="center" shrinkToFit="1"/>
      <protection hidden="1"/>
    </xf>
    <xf numFmtId="0" fontId="11" fillId="11" borderId="2" xfId="4" applyFont="1" applyFill="1" applyBorder="1" applyAlignment="1" applyProtection="1">
      <alignment horizontal="center" vertical="center"/>
      <protection hidden="1"/>
    </xf>
    <xf numFmtId="0" fontId="11" fillId="11" borderId="4" xfId="4" applyFont="1" applyFill="1" applyBorder="1" applyAlignment="1" applyProtection="1">
      <alignment horizontal="center" vertical="center"/>
      <protection hidden="1"/>
    </xf>
    <xf numFmtId="0" fontId="10" fillId="12" borderId="2" xfId="4" applyFont="1" applyFill="1" applyBorder="1" applyAlignment="1" applyProtection="1">
      <alignment horizontal="center" vertical="center"/>
      <protection hidden="1"/>
    </xf>
    <xf numFmtId="0" fontId="10" fillId="12" borderId="4" xfId="4" applyFont="1" applyFill="1" applyBorder="1" applyAlignment="1" applyProtection="1">
      <alignment horizontal="center" vertical="center"/>
      <protection hidden="1"/>
    </xf>
    <xf numFmtId="0" fontId="10" fillId="13" borderId="3" xfId="4" applyFont="1" applyFill="1" applyBorder="1" applyAlignment="1" applyProtection="1">
      <alignment horizontal="center" vertical="center"/>
      <protection hidden="1"/>
    </xf>
    <xf numFmtId="0" fontId="10" fillId="13" borderId="5" xfId="4" applyFont="1" applyFill="1" applyBorder="1" applyAlignment="1" applyProtection="1">
      <alignment horizontal="center" vertical="center"/>
      <protection hidden="1"/>
    </xf>
    <xf numFmtId="0" fontId="10" fillId="14" borderId="2" xfId="4" applyFont="1" applyFill="1" applyBorder="1" applyAlignment="1" applyProtection="1">
      <alignment horizontal="center" vertical="center"/>
      <protection hidden="1"/>
    </xf>
    <xf numFmtId="0" fontId="10" fillId="14" borderId="4" xfId="4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0" fillId="2" borderId="2" xfId="4" applyFont="1" applyFill="1" applyBorder="1" applyAlignment="1" applyProtection="1">
      <alignment horizontal="center" vertical="center"/>
      <protection hidden="1"/>
    </xf>
    <xf numFmtId="0" fontId="10" fillId="2" borderId="4" xfId="4" applyFont="1" applyFill="1" applyBorder="1" applyAlignment="1" applyProtection="1">
      <alignment horizontal="center" vertical="center"/>
      <protection hidden="1"/>
    </xf>
    <xf numFmtId="0" fontId="10" fillId="5" borderId="2" xfId="4" applyFont="1" applyFill="1" applyBorder="1" applyAlignment="1" applyProtection="1">
      <alignment horizontal="center" vertical="center"/>
      <protection hidden="1"/>
    </xf>
    <xf numFmtId="0" fontId="10" fillId="5" borderId="4" xfId="4" applyFont="1" applyFill="1" applyBorder="1" applyAlignment="1" applyProtection="1">
      <alignment horizontal="center" vertical="center"/>
      <protection hidden="1"/>
    </xf>
    <xf numFmtId="0" fontId="10" fillId="6" borderId="2" xfId="4" applyFont="1" applyFill="1" applyBorder="1" applyAlignment="1" applyProtection="1">
      <alignment horizontal="center" vertical="center"/>
      <protection hidden="1"/>
    </xf>
    <xf numFmtId="0" fontId="10" fillId="6" borderId="4" xfId="4" applyFont="1" applyFill="1" applyBorder="1" applyAlignment="1" applyProtection="1">
      <alignment horizontal="center" vertical="center"/>
      <protection hidden="1"/>
    </xf>
    <xf numFmtId="0" fontId="10" fillId="7" borderId="2" xfId="4" applyFont="1" applyFill="1" applyBorder="1" applyAlignment="1" applyProtection="1">
      <alignment horizontal="center" vertical="center"/>
      <protection hidden="1"/>
    </xf>
    <xf numFmtId="0" fontId="10" fillId="7" borderId="4" xfId="4" applyFont="1" applyFill="1" applyBorder="1" applyAlignment="1" applyProtection="1">
      <alignment horizontal="center" vertical="center"/>
      <protection hidden="1"/>
    </xf>
    <xf numFmtId="0" fontId="11" fillId="8" borderId="2" xfId="4" applyFont="1" applyFill="1" applyBorder="1" applyAlignment="1" applyProtection="1">
      <alignment horizontal="center" vertical="center"/>
      <protection hidden="1"/>
    </xf>
    <xf numFmtId="0" fontId="11" fillId="8" borderId="4" xfId="4" applyFont="1" applyFill="1" applyBorder="1" applyAlignment="1" applyProtection="1">
      <alignment horizontal="center" vertical="center"/>
      <protection hidden="1"/>
    </xf>
    <xf numFmtId="0" fontId="11" fillId="9" borderId="2" xfId="4" applyFont="1" applyFill="1" applyBorder="1" applyAlignment="1" applyProtection="1">
      <alignment horizontal="center" vertical="center"/>
      <protection hidden="1"/>
    </xf>
    <xf numFmtId="0" fontId="11" fillId="9" borderId="4" xfId="4" applyFont="1" applyFill="1" applyBorder="1" applyAlignment="1" applyProtection="1">
      <alignment horizontal="center" vertical="center"/>
      <protection hidden="1"/>
    </xf>
    <xf numFmtId="0" fontId="11" fillId="10" borderId="2" xfId="4" applyFont="1" applyFill="1" applyBorder="1" applyAlignment="1" applyProtection="1">
      <alignment horizontal="center" vertical="center"/>
      <protection hidden="1"/>
    </xf>
    <xf numFmtId="0" fontId="11" fillId="10" borderId="4" xfId="4" applyFont="1" applyFill="1" applyBorder="1" applyAlignment="1" applyProtection="1">
      <alignment horizontal="center" vertical="center"/>
      <protection hidden="1"/>
    </xf>
  </cellXfs>
  <cellStyles count="6">
    <cellStyle name="Link" xfId="3" builtinId="8"/>
    <cellStyle name="Standard" xfId="0" builtinId="0"/>
    <cellStyle name="Standard 2" xfId="1"/>
    <cellStyle name="Standard 3" xfId="2"/>
    <cellStyle name="Standard_Mappe4_1" xfId="4"/>
    <cellStyle name="Standard_Zierpflanzenberatung" xfId="5"/>
  </cellStyles>
  <dxfs count="3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4</xdr:row>
      <xdr:rowOff>28575</xdr:rowOff>
    </xdr:from>
    <xdr:ext cx="4133850" cy="609600"/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457450" y="866775"/>
          <a:ext cx="4133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zur Ermittlung der Fahrgeschwindigkeit beim Gießwagen: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Messstrecke (m) abstecken und die Zeit (Sekunden) messen 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die der Gießwagen benötigt - danach Werte eingeben</a:t>
          </a:r>
        </a:p>
      </xdr:txBody>
    </xdr:sp>
    <xdr:clientData/>
  </xdr:oneCellAnchor>
  <xdr:twoCellAnchor>
    <xdr:from>
      <xdr:col>0</xdr:col>
      <xdr:colOff>781050</xdr:colOff>
      <xdr:row>3</xdr:row>
      <xdr:rowOff>47625</xdr:rowOff>
    </xdr:from>
    <xdr:to>
      <xdr:col>7</xdr:col>
      <xdr:colOff>466725</xdr:colOff>
      <xdr:row>9</xdr:row>
      <xdr:rowOff>133350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781050" y="676275"/>
          <a:ext cx="6877050" cy="1323975"/>
        </a:xfrm>
        <a:prstGeom prst="rect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781050</xdr:colOff>
      <xdr:row>10</xdr:row>
      <xdr:rowOff>85725</xdr:rowOff>
    </xdr:from>
    <xdr:to>
      <xdr:col>7</xdr:col>
      <xdr:colOff>466725</xdr:colOff>
      <xdr:row>18</xdr:row>
      <xdr:rowOff>47625</xdr:rowOff>
    </xdr:to>
    <xdr:sp macro="" textlink="">
      <xdr:nvSpPr>
        <xdr:cNvPr id="4" name="Rectangle 17"/>
        <xdr:cNvSpPr>
          <a:spLocks noChangeArrowheads="1"/>
        </xdr:cNvSpPr>
      </xdr:nvSpPr>
      <xdr:spPr bwMode="auto">
        <a:xfrm>
          <a:off x="781050" y="2162175"/>
          <a:ext cx="6877050" cy="1552575"/>
        </a:xfrm>
        <a:prstGeom prst="rect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106891</xdr:colOff>
      <xdr:row>12</xdr:row>
      <xdr:rowOff>91016</xdr:rowOff>
    </xdr:from>
    <xdr:to>
      <xdr:col>6</xdr:col>
      <xdr:colOff>497417</xdr:colOff>
      <xdr:row>16</xdr:row>
      <xdr:rowOff>169333</xdr:rowOff>
    </xdr:to>
    <xdr:sp macro="" textlink="">
      <xdr:nvSpPr>
        <xdr:cNvPr id="5" name="Text Box 20"/>
        <xdr:cNvSpPr txBox="1">
          <a:spLocks noChangeArrowheads="1"/>
        </xdr:cNvSpPr>
      </xdr:nvSpPr>
      <xdr:spPr bwMode="auto">
        <a:xfrm>
          <a:off x="2269066" y="2577041"/>
          <a:ext cx="4352926" cy="86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Vorhandene Düsengröße eintragen und 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den entsprechenden Druck eintragen 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ACHTUNG - Wenn die Düsengröße nicht bekannt ist, 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die Düse auslitern und den Wert (l/min) rechts eingeben</a:t>
          </a:r>
        </a:p>
      </xdr:txBody>
    </xdr:sp>
    <xdr:clientData/>
  </xdr:twoCellAnchor>
  <xdr:twoCellAnchor>
    <xdr:from>
      <xdr:col>0</xdr:col>
      <xdr:colOff>200025</xdr:colOff>
      <xdr:row>5</xdr:row>
      <xdr:rowOff>85725</xdr:rowOff>
    </xdr:from>
    <xdr:to>
      <xdr:col>0</xdr:col>
      <xdr:colOff>657225</xdr:colOff>
      <xdr:row>7</xdr:row>
      <xdr:rowOff>57150</xdr:rowOff>
    </xdr:to>
    <xdr:sp macro="" textlink="">
      <xdr:nvSpPr>
        <xdr:cNvPr id="6" name="AutoShape 21"/>
        <xdr:cNvSpPr>
          <a:spLocks noChangeArrowheads="1"/>
        </xdr:cNvSpPr>
      </xdr:nvSpPr>
      <xdr:spPr bwMode="auto">
        <a:xfrm>
          <a:off x="200025" y="1133475"/>
          <a:ext cx="457200" cy="381000"/>
        </a:xfrm>
        <a:prstGeom prst="flowChartPreparation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0</xdr:col>
      <xdr:colOff>152400</xdr:colOff>
      <xdr:row>12</xdr:row>
      <xdr:rowOff>142875</xdr:rowOff>
    </xdr:from>
    <xdr:to>
      <xdr:col>0</xdr:col>
      <xdr:colOff>609600</xdr:colOff>
      <xdr:row>14</xdr:row>
      <xdr:rowOff>114300</xdr:rowOff>
    </xdr:to>
    <xdr:sp macro="" textlink="">
      <xdr:nvSpPr>
        <xdr:cNvPr id="7" name="AutoShape 22"/>
        <xdr:cNvSpPr>
          <a:spLocks noChangeArrowheads="1"/>
        </xdr:cNvSpPr>
      </xdr:nvSpPr>
      <xdr:spPr bwMode="auto">
        <a:xfrm>
          <a:off x="152400" y="2628900"/>
          <a:ext cx="457200" cy="371475"/>
        </a:xfrm>
        <a:prstGeom prst="flowChartPreparation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 editAs="oneCell">
    <xdr:from>
      <xdr:col>10</xdr:col>
      <xdr:colOff>628649</xdr:colOff>
      <xdr:row>7</xdr:row>
      <xdr:rowOff>200026</xdr:rowOff>
    </xdr:from>
    <xdr:to>
      <xdr:col>11</xdr:col>
      <xdr:colOff>356238</xdr:colOff>
      <xdr:row>14</xdr:row>
      <xdr:rowOff>2118</xdr:rowOff>
    </xdr:to>
    <xdr:pic>
      <xdr:nvPicPr>
        <xdr:cNvPr id="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91824" y="1657351"/>
          <a:ext cx="718189" cy="1230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38100</xdr:rowOff>
    </xdr:from>
    <xdr:to>
      <xdr:col>13</xdr:col>
      <xdr:colOff>9525</xdr:colOff>
      <xdr:row>7</xdr:row>
      <xdr:rowOff>104775</xdr:rowOff>
    </xdr:to>
    <xdr:sp macro="" textlink="">
      <xdr:nvSpPr>
        <xdr:cNvPr id="9" name="Text Box 42"/>
        <xdr:cNvSpPr txBox="1">
          <a:spLocks noChangeArrowheads="1"/>
        </xdr:cNvSpPr>
      </xdr:nvSpPr>
      <xdr:spPr bwMode="auto">
        <a:xfrm>
          <a:off x="8181975" y="1295400"/>
          <a:ext cx="49625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Auswahl des Dosatron-Mischeinrichtung (Größe)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Verschleiß"/>
      <sheetName val="Grimme"/>
      <sheetName val="Spritzkasten"/>
      <sheetName val="Gießwagen90%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Weihnachtsbäume"/>
      <sheetName val="CombiSwing"/>
      <sheetName val="Formeln Obstbaum Kronen"/>
      <sheetName val="Umrechnungen Obstbau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  <sheetName val="Spargel Raum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0" zoomScaleNormal="90" zoomScaleSheetLayoutView="90" workbookViewId="0">
      <selection activeCell="B26" sqref="B26"/>
    </sheetView>
  </sheetViews>
  <sheetFormatPr baseColWidth="10" defaultRowHeight="15" x14ac:dyDescent="0.2"/>
  <cols>
    <col min="1" max="1" width="16" style="1" customWidth="1"/>
    <col min="2" max="2" width="16.42578125" style="1" customWidth="1"/>
    <col min="3" max="6" width="11.42578125" style="1"/>
    <col min="7" max="7" width="16" style="1" customWidth="1"/>
    <col min="8" max="8" width="11.42578125" style="1"/>
    <col min="9" max="9" width="13" style="1" customWidth="1"/>
    <col min="10" max="16384" width="11.42578125" style="1"/>
  </cols>
  <sheetData>
    <row r="1" spans="1:14" ht="15.75" x14ac:dyDescent="0.2">
      <c r="D1" s="62"/>
      <c r="E1" s="63"/>
      <c r="F1" s="63"/>
      <c r="G1" s="63"/>
      <c r="H1" s="63"/>
    </row>
    <row r="2" spans="1:14" s="3" customFormat="1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6" customFormat="1" ht="16.5" thickBot="1" x14ac:dyDescent="0.3">
      <c r="A3" s="4"/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</row>
    <row r="4" spans="1:14" ht="16.5" thickBot="1" x14ac:dyDescent="0.3">
      <c r="H4" s="7" t="str">
        <f>IF($B$12="01",0.4,"")</f>
        <v/>
      </c>
      <c r="I4" s="8">
        <v>0.7</v>
      </c>
      <c r="J4" s="8">
        <v>1.5</v>
      </c>
      <c r="K4" s="8">
        <v>2.5</v>
      </c>
      <c r="L4" s="8">
        <v>4.5</v>
      </c>
      <c r="M4" s="8">
        <v>8</v>
      </c>
    </row>
    <row r="5" spans="1:14" ht="16.5" thickBot="1" x14ac:dyDescent="0.25">
      <c r="B5" s="9">
        <v>60</v>
      </c>
      <c r="H5" s="7" t="str">
        <f>IF($B$12="015",0.6,"")</f>
        <v/>
      </c>
      <c r="I5" s="10" t="str">
        <f>IF(I6&gt;$I$10,"ja","")</f>
        <v/>
      </c>
      <c r="J5" s="10" t="str">
        <f>IF(J6&gt;$I$10,"ja","")</f>
        <v/>
      </c>
      <c r="K5" s="10" t="str">
        <f>IF(K6&gt;$I$10,"ja","")</f>
        <v>ja</v>
      </c>
      <c r="L5" s="10" t="str">
        <f>IF(L6&gt;$I$10,"ja","")</f>
        <v>ja</v>
      </c>
      <c r="M5" s="10" t="str">
        <f>IF(M6&gt;$I$10,"ja","")</f>
        <v>ja</v>
      </c>
    </row>
    <row r="6" spans="1:14" ht="16.5" thickBot="1" x14ac:dyDescent="0.3">
      <c r="B6" s="11"/>
      <c r="H6" s="7">
        <f>IF(B12="02",0.8,"")</f>
        <v>0.8</v>
      </c>
      <c r="I6" s="12">
        <f>I4*16.667</f>
        <v>11.6669</v>
      </c>
      <c r="J6" s="12">
        <f>J4*16.667</f>
        <v>25.000500000000002</v>
      </c>
      <c r="K6" s="12">
        <f>K4*16.667</f>
        <v>41.667500000000004</v>
      </c>
      <c r="L6" s="12">
        <f>L4*16.667</f>
        <v>75.001500000000007</v>
      </c>
      <c r="M6" s="12">
        <f>M4*16.667</f>
        <v>133.33600000000001</v>
      </c>
    </row>
    <row r="7" spans="1:14" ht="15.75" thickBot="1" x14ac:dyDescent="0.25">
      <c r="B7" s="13">
        <v>15</v>
      </c>
      <c r="H7" s="7" t="str">
        <f>IF($B$12="025",1,"")</f>
        <v/>
      </c>
      <c r="I7" s="14"/>
      <c r="J7" s="14"/>
      <c r="K7" s="14"/>
      <c r="L7" s="14"/>
      <c r="M7" s="14"/>
    </row>
    <row r="8" spans="1:14" ht="15.75" thickBot="1" x14ac:dyDescent="0.25">
      <c r="B8" s="11"/>
      <c r="H8" s="7" t="str">
        <f>IF($B12="03",1.2,"")</f>
        <v/>
      </c>
    </row>
    <row r="9" spans="1:14" ht="16.5" thickBot="1" x14ac:dyDescent="0.3">
      <c r="B9" s="15">
        <f>(B7/B5*60)</f>
        <v>15</v>
      </c>
      <c r="C9" s="16">
        <f>B9*0.06</f>
        <v>0.89999999999999991</v>
      </c>
      <c r="F9" s="17">
        <v>0.6</v>
      </c>
      <c r="G9" s="18">
        <f>F9*(1000/60)</f>
        <v>10</v>
      </c>
      <c r="H9" s="7" t="str">
        <f>IF($B$12="04",1.6,"")</f>
        <v/>
      </c>
    </row>
    <row r="10" spans="1:14" ht="16.5" thickBot="1" x14ac:dyDescent="0.3">
      <c r="H10" s="7" t="str">
        <f>IF($B$12="05",2,"")</f>
        <v/>
      </c>
      <c r="I10" s="52">
        <f>(I12/B17)*E12</f>
        <v>39.19183588453086</v>
      </c>
      <c r="J10" s="53">
        <f>I10*0.06</f>
        <v>2.3515101530718514</v>
      </c>
    </row>
    <row r="11" spans="1:14" ht="15.75" thickBot="1" x14ac:dyDescent="0.25">
      <c r="H11" s="7" t="str">
        <f>IF($B$12="06",2.4,"")</f>
        <v/>
      </c>
    </row>
    <row r="12" spans="1:14" ht="16.5" thickBot="1" x14ac:dyDescent="0.3">
      <c r="B12" s="20" t="s">
        <v>1</v>
      </c>
      <c r="C12" s="19">
        <f>(H14*SQRT(B14))/SQRT(3)</f>
        <v>0.65319726474218098</v>
      </c>
      <c r="E12" s="21">
        <f>IF(C12=0,G12,C12)</f>
        <v>0.65319726474218098</v>
      </c>
      <c r="G12" s="22">
        <v>0</v>
      </c>
      <c r="H12" s="7" t="str">
        <f>IF($B$12="08",3.2,"")</f>
        <v/>
      </c>
      <c r="I12" s="23">
        <v>30</v>
      </c>
      <c r="J12" s="24" t="s">
        <v>2</v>
      </c>
    </row>
    <row r="13" spans="1:14" ht="15.75" thickBot="1" x14ac:dyDescent="0.25">
      <c r="G13" s="25" t="s">
        <v>3</v>
      </c>
      <c r="H13" s="26" t="str">
        <f>IF($B$12="10",4,"")</f>
        <v/>
      </c>
    </row>
    <row r="14" spans="1:14" ht="15.75" thickBot="1" x14ac:dyDescent="0.25">
      <c r="B14" s="27">
        <v>2</v>
      </c>
      <c r="H14" s="26">
        <f>SUM(H4:H13)</f>
        <v>0.8</v>
      </c>
    </row>
    <row r="15" spans="1:14" x14ac:dyDescent="0.2">
      <c r="B15" s="28" t="s">
        <v>4</v>
      </c>
    </row>
    <row r="16" spans="1:14" ht="15.75" thickBot="1" x14ac:dyDescent="0.25"/>
    <row r="17" spans="2:12" ht="15.75" thickBot="1" x14ac:dyDescent="0.25">
      <c r="B17" s="23">
        <v>0.5</v>
      </c>
    </row>
    <row r="18" spans="2:12" x14ac:dyDescent="0.2">
      <c r="B18" s="28" t="s">
        <v>5</v>
      </c>
    </row>
    <row r="19" spans="2:12" ht="15.75" thickBot="1" x14ac:dyDescent="0.25"/>
    <row r="20" spans="2:12" ht="16.5" thickBot="1" x14ac:dyDescent="0.3">
      <c r="B20" s="29">
        <f>(E12*600)/($B$9*0.06*$B$17)</f>
        <v>870.92968632290808</v>
      </c>
      <c r="C20" s="63" t="s">
        <v>6</v>
      </c>
      <c r="D20" s="63"/>
      <c r="E20" s="63"/>
      <c r="F20" s="63"/>
      <c r="G20" s="29">
        <f>(G12*600)/($B$9*0.06*$B$17)</f>
        <v>0</v>
      </c>
      <c r="I20" s="30"/>
    </row>
    <row r="22" spans="2:12" ht="15.75" thickBot="1" x14ac:dyDescent="0.25"/>
    <row r="23" spans="2:12" x14ac:dyDescent="0.2">
      <c r="B23" s="64" t="s">
        <v>7</v>
      </c>
      <c r="C23" s="66" t="str">
        <f>"01"</f>
        <v>01</v>
      </c>
      <c r="D23" s="68" t="str">
        <f>"015"</f>
        <v>015</v>
      </c>
      <c r="E23" s="70" t="str">
        <f>"02"</f>
        <v>02</v>
      </c>
      <c r="F23" s="72" t="str">
        <f>"025"</f>
        <v>025</v>
      </c>
      <c r="G23" s="74" t="str">
        <f>"03"</f>
        <v>03</v>
      </c>
      <c r="H23" s="76" t="str">
        <f>"04"</f>
        <v>04</v>
      </c>
      <c r="I23" s="54" t="str">
        <f>"05"</f>
        <v>05</v>
      </c>
      <c r="J23" s="56" t="str">
        <f>"06"</f>
        <v>06</v>
      </c>
      <c r="K23" s="58" t="str">
        <f>"08"</f>
        <v>08</v>
      </c>
      <c r="L23" s="60" t="str">
        <f>"10"</f>
        <v>10</v>
      </c>
    </row>
    <row r="24" spans="2:12" ht="15.75" thickBot="1" x14ac:dyDescent="0.25">
      <c r="B24" s="65"/>
      <c r="C24" s="67"/>
      <c r="D24" s="69"/>
      <c r="E24" s="71"/>
      <c r="F24" s="73"/>
      <c r="G24" s="75"/>
      <c r="H24" s="77"/>
      <c r="I24" s="55"/>
      <c r="J24" s="57"/>
      <c r="K24" s="59"/>
      <c r="L24" s="61"/>
    </row>
    <row r="25" spans="2:12" ht="27.75" customHeight="1" thickBot="1" x14ac:dyDescent="0.25">
      <c r="B25" s="31">
        <f>B20</f>
        <v>870.92968632290808</v>
      </c>
      <c r="C25" s="32">
        <f>POWER(((SQRT(3)*(B20*($B$9*0.06))/1200)/0.4),2)</f>
        <v>8.0000000000000018</v>
      </c>
      <c r="D25" s="33">
        <f>POWER(((SQRT(3)*($B$20*($B$9*0.06))/1200)/0.6),2)</f>
        <v>3.5555555555555571</v>
      </c>
      <c r="E25" s="34">
        <f>POWER(((SQRT(3)*($B$20*($B$9*0.06))/1200)/0.8),2)</f>
        <v>2.0000000000000004</v>
      </c>
      <c r="F25" s="35">
        <f>POWER(((SQRT(3)*($B$20*($B$9*0.06))/1200)/1),2)</f>
        <v>1.2800000000000005</v>
      </c>
      <c r="G25" s="36">
        <f>POWER(((SQRT(3)*($B$20*($B$9*0.06))/1200)/1.2),2)</f>
        <v>0.88888888888888928</v>
      </c>
      <c r="H25" s="37">
        <f>POWER(((SQRT(3)*($B$20*($B$9*0.06))/1200)/1.6),2)</f>
        <v>0.50000000000000011</v>
      </c>
      <c r="I25" s="38">
        <f>POWER(((SQRT(3)*($B$20*($B$9*0.06))/1200)/2),2)</f>
        <v>0.32000000000000012</v>
      </c>
      <c r="J25" s="39">
        <f>POWER(((SQRT(3)*($B$20*($B$9*0.06))/1200)/2.4),2)</f>
        <v>0.22222222222222232</v>
      </c>
      <c r="K25" s="40">
        <f>POWER(((SQRT(3)*($B$20*($B$9*0.06))/1200)/3.2),2)</f>
        <v>0.12500000000000003</v>
      </c>
      <c r="L25" s="41">
        <f>POWER(((SQRT(3)*($B$20*($B$9*0.06))/1200)/4),2)</f>
        <v>8.0000000000000029E-2</v>
      </c>
    </row>
    <row r="26" spans="2:12" ht="27.75" customHeight="1" thickBot="1" x14ac:dyDescent="0.25">
      <c r="B26" s="42">
        <v>1000</v>
      </c>
      <c r="C26" s="43">
        <f>POWER(((SQRT(3)*(($B$26*$C$9*$B$17*100)/60000))/0.4),2)</f>
        <v>10.546874999999995</v>
      </c>
      <c r="D26" s="44">
        <f>POWER(((SQRT(3)*(($B$26*$C$9*$B$17*100)/60000))/0.6),2)</f>
        <v>4.6874999999999991</v>
      </c>
      <c r="E26" s="45">
        <f>POWER(((SQRT(3)*(($B$26*$C$9*$B$17*100)/60000))/0.8),2)</f>
        <v>2.6367187499999987</v>
      </c>
      <c r="F26" s="46">
        <f>POWER(((SQRT(3)*(($B$26*$C$9*$B$17*100)/60000))/1),2)</f>
        <v>1.6874999999999996</v>
      </c>
      <c r="G26" s="47">
        <f>POWER(((SQRT(3)*(($B$26*$C$9*$B$17*100)/60000))/1.2),2)</f>
        <v>1.1718749999999998</v>
      </c>
      <c r="H26" s="48">
        <f>POWER(((SQRT(3)*(($B$26*$C$9*$B$17*100)/60000))/1.6),2)</f>
        <v>0.65917968749999967</v>
      </c>
      <c r="I26" s="49">
        <f>POWER(((SQRT(3)*(($B$26*$C$9*$B$17*100)/60000))/2),2)</f>
        <v>0.42187499999999989</v>
      </c>
      <c r="J26" s="50">
        <f>POWER(((SQRT(3)*(($B$26*$C$9*$B$17*100)/60000))/2.4),2)</f>
        <v>0.29296874999999994</v>
      </c>
      <c r="K26" s="51">
        <f>POWER(((SQRT(3)*(($B$26*$C$9*$B$17*100)/60000))/3.2),2)</f>
        <v>0.16479492187499992</v>
      </c>
      <c r="L26" s="41">
        <f>POWER(((SQRT(3)*(($B$26*$C$9*$B$17*100)/60000))/4),2)</f>
        <v>0.10546874999999997</v>
      </c>
    </row>
  </sheetData>
  <sheetProtection algorithmName="SHA-512" hashValue="X0aGiA63utSsbqiUJ+c65iElU+auAVRz0xEzh9Uq+hlg5UtN+OD4sLNKDNsipVTYVrnb+PUh7yZqCc7XaLm1rQ==" saltValue="mBl04mbEzjVW+Bg9co/QBg==" spinCount="100000" sheet="1" selectLockedCells="1"/>
  <mergeCells count="13">
    <mergeCell ref="B23:B24"/>
    <mergeCell ref="C23:C24"/>
    <mergeCell ref="D23:D24"/>
    <mergeCell ref="E23:E24"/>
    <mergeCell ref="F23:F24"/>
    <mergeCell ref="I23:I24"/>
    <mergeCell ref="J23:J24"/>
    <mergeCell ref="K23:K24"/>
    <mergeCell ref="L23:L24"/>
    <mergeCell ref="D1:H1"/>
    <mergeCell ref="C20:F20"/>
    <mergeCell ref="G23:G24"/>
    <mergeCell ref="H23:H24"/>
  </mergeCells>
  <conditionalFormatting sqref="C12">
    <cfRule type="cellIs" dxfId="2" priority="3" stopIfTrue="1" operator="between">
      <formula>$C$5-0.02</formula>
      <formula>$C$5+0.02</formula>
    </cfRule>
  </conditionalFormatting>
  <conditionalFormatting sqref="I5:M5">
    <cfRule type="cellIs" dxfId="1" priority="1" operator="equal">
      <formula>"ja"</formula>
    </cfRule>
    <cfRule type="cellIs" dxfId="0" priority="2" operator="equal">
      <formula>"ja"</formula>
    </cfRule>
  </conditionalFormatting>
  <pageMargins left="0.78740157499999996" right="0.78740157499999996" top="0.984251969" bottom="0.984251969" header="0.4921259845" footer="0.4921259845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Gießwagen</vt:lpstr>
      <vt:lpstr>Gießwagen!Druckbereich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2022-08-10T08:32:14Z</dcterms:created>
  <dcterms:modified xsi:type="dcterms:W3CDTF">2023-08-04T07:56:01Z</dcterms:modified>
</cp:coreProperties>
</file>